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35" yWindow="135" windowWidth="15990" windowHeight="12615" activeTab="1"/>
  </bookViews>
  <sheets>
    <sheet name="Rekapitulácia stavby" sheetId="1" r:id="rId1"/>
    <sheet name="BÚRACIE PRÁCE" sheetId="4" r:id="rId2"/>
    <sheet name="NOVÁ STREŠNÁ KRYTINA" sheetId="5" r:id="rId3"/>
  </sheets>
  <definedNames>
    <definedName name="_xlnm._FilterDatabase" localSheetId="1" hidden="1">'BÚRACIE PRÁCE'!$C$122:$K$154</definedName>
    <definedName name="_xlnm._FilterDatabase" localSheetId="2" hidden="1">'NOVÁ STREŠNÁ KRYTINA'!$C$124:$K$162</definedName>
    <definedName name="_xlnm.Print_Titles" localSheetId="1">'BÚRACIE PRÁCE'!$122:$122</definedName>
    <definedName name="_xlnm.Print_Titles" localSheetId="2">'NOVÁ STREŠNÁ KRYTINA'!$124:$124</definedName>
    <definedName name="_xlnm.Print_Titles" localSheetId="0">'Rekapitulácia stavby'!$92:$92</definedName>
    <definedName name="_xlnm.Print_Area" localSheetId="1">'BÚRACIE PRÁCE'!$C$4:$J$76,'BÚRACIE PRÁCE'!$C$82:$J$104,'BÚRACIE PRÁCE'!$C$110:$K$154</definedName>
    <definedName name="_xlnm.Print_Area" localSheetId="2">'NOVÁ STREŠNÁ KRYTINA'!$C$4:$J$76,'NOVÁ STREŠNÁ KRYTINA'!$C$82:$J$106,'NOVÁ STREŠNÁ KRYTINA'!$C$112:$K$162</definedName>
    <definedName name="_xlnm.Print_Area" localSheetId="0">'Rekapitulácia stavby'!$C$4:$AP$76,'Rekapitulácia stavby'!$C$82:$AQ$96</definedName>
  </definedNames>
  <calcPr calcId="145621"/>
</workbook>
</file>

<file path=xl/calcChain.xml><?xml version="1.0" encoding="utf-8"?>
<calcChain xmlns="http://schemas.openxmlformats.org/spreadsheetml/2006/main">
  <c r="K104" i="5" l="1"/>
  <c r="D51" i="5"/>
  <c r="D50" i="1"/>
  <c r="F20" i="4"/>
  <c r="D51" i="4" s="1"/>
  <c r="F14" i="4"/>
  <c r="AM89" i="1"/>
  <c r="E87" i="4"/>
  <c r="E115" i="4"/>
  <c r="E87" i="5"/>
  <c r="H136" i="5"/>
  <c r="BE152" i="5"/>
  <c r="BG152" i="5"/>
  <c r="BH152" i="5"/>
  <c r="BI152" i="5"/>
  <c r="H146" i="5"/>
  <c r="H152" i="5" s="1"/>
  <c r="BK152" i="5" s="1"/>
  <c r="H139" i="5"/>
  <c r="F89" i="4"/>
  <c r="H137" i="4"/>
  <c r="H159" i="5" s="1"/>
  <c r="H134" i="5" l="1"/>
  <c r="H144" i="5" s="1"/>
  <c r="H153" i="5"/>
  <c r="H147" i="5"/>
  <c r="H149" i="5"/>
  <c r="BF152" i="5"/>
  <c r="P152" i="5"/>
  <c r="R152" i="5"/>
  <c r="T152" i="5"/>
  <c r="H155" i="5"/>
  <c r="F14" i="5"/>
  <c r="J96" i="1"/>
  <c r="H135" i="5" l="1"/>
  <c r="H145" i="5"/>
  <c r="BK155" i="5" l="1"/>
  <c r="P144" i="5"/>
  <c r="P139" i="5"/>
  <c r="P136" i="5"/>
  <c r="BK135" i="5"/>
  <c r="BK136" i="4"/>
  <c r="BK161" i="5"/>
  <c r="BI161" i="5"/>
  <c r="BH161" i="5"/>
  <c r="BG161" i="5"/>
  <c r="BE161" i="5"/>
  <c r="T161" i="5"/>
  <c r="R161" i="5"/>
  <c r="P161" i="5"/>
  <c r="J37" i="5"/>
  <c r="J36" i="5"/>
  <c r="AY96" i="1" s="1"/>
  <c r="J35" i="5"/>
  <c r="AX96" i="1" s="1"/>
  <c r="BI162" i="5"/>
  <c r="BH162" i="5"/>
  <c r="BG162" i="5"/>
  <c r="BE162" i="5"/>
  <c r="T162" i="5"/>
  <c r="R162" i="5"/>
  <c r="P162" i="5"/>
  <c r="BI159" i="5"/>
  <c r="BH159" i="5"/>
  <c r="BG159" i="5"/>
  <c r="BE159" i="5"/>
  <c r="T159" i="5"/>
  <c r="T158" i="5" s="1"/>
  <c r="R159" i="5"/>
  <c r="R158" i="5" s="1"/>
  <c r="P159" i="5"/>
  <c r="P158" i="5" s="1"/>
  <c r="BI156" i="5"/>
  <c r="BH156" i="5"/>
  <c r="BG156" i="5"/>
  <c r="BE156" i="5"/>
  <c r="T156" i="5"/>
  <c r="R156" i="5"/>
  <c r="P156" i="5"/>
  <c r="BI155" i="5"/>
  <c r="BH155" i="5"/>
  <c r="BG155" i="5"/>
  <c r="BE155" i="5"/>
  <c r="BI154" i="5"/>
  <c r="BH154" i="5"/>
  <c r="BG154" i="5"/>
  <c r="BE154" i="5"/>
  <c r="T154" i="5"/>
  <c r="R154" i="5"/>
  <c r="P154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48" i="5"/>
  <c r="BH148" i="5"/>
  <c r="BG148" i="5"/>
  <c r="BE148" i="5"/>
  <c r="T148" i="5"/>
  <c r="R148" i="5"/>
  <c r="P148" i="5"/>
  <c r="BI147" i="5"/>
  <c r="BH147" i="5"/>
  <c r="BG147" i="5"/>
  <c r="BE147" i="5"/>
  <c r="T147" i="5"/>
  <c r="R147" i="5"/>
  <c r="P147" i="5"/>
  <c r="BI146" i="5"/>
  <c r="BH146" i="5"/>
  <c r="BG146" i="5"/>
  <c r="BE146" i="5"/>
  <c r="T146" i="5"/>
  <c r="R146" i="5"/>
  <c r="P146" i="5"/>
  <c r="BI145" i="5"/>
  <c r="BH145" i="5"/>
  <c r="BG145" i="5"/>
  <c r="BE145" i="5"/>
  <c r="BI144" i="5"/>
  <c r="BH144" i="5"/>
  <c r="BG144" i="5"/>
  <c r="BE144" i="5"/>
  <c r="T144" i="5"/>
  <c r="BI143" i="5"/>
  <c r="BH143" i="5"/>
  <c r="BG143" i="5"/>
  <c r="BE143" i="5"/>
  <c r="T143" i="5"/>
  <c r="R143" i="5"/>
  <c r="P143" i="5"/>
  <c r="BI142" i="5"/>
  <c r="BH142" i="5"/>
  <c r="BG142" i="5"/>
  <c r="BE142" i="5"/>
  <c r="T142" i="5"/>
  <c r="R142" i="5"/>
  <c r="P142" i="5"/>
  <c r="BI141" i="5"/>
  <c r="BH141" i="5"/>
  <c r="BG141" i="5"/>
  <c r="BE141" i="5"/>
  <c r="T141" i="5"/>
  <c r="R141" i="5"/>
  <c r="P141" i="5"/>
  <c r="BI140" i="5"/>
  <c r="BH140" i="5"/>
  <c r="BG140" i="5"/>
  <c r="BE140" i="5"/>
  <c r="T140" i="5"/>
  <c r="R140" i="5"/>
  <c r="P140" i="5"/>
  <c r="BI139" i="5"/>
  <c r="BH139" i="5"/>
  <c r="BG139" i="5"/>
  <c r="BE139" i="5"/>
  <c r="BI138" i="5"/>
  <c r="BH138" i="5"/>
  <c r="BG138" i="5"/>
  <c r="BE138" i="5"/>
  <c r="T138" i="5"/>
  <c r="R138" i="5"/>
  <c r="P138" i="5"/>
  <c r="BI137" i="5"/>
  <c r="BH137" i="5"/>
  <c r="BG137" i="5"/>
  <c r="BE137" i="5"/>
  <c r="BI136" i="5"/>
  <c r="BH136" i="5"/>
  <c r="BG136" i="5"/>
  <c r="BE136" i="5"/>
  <c r="BI135" i="5"/>
  <c r="BH135" i="5"/>
  <c r="BG135" i="5"/>
  <c r="BE135" i="5"/>
  <c r="BI134" i="5"/>
  <c r="BH134" i="5"/>
  <c r="BG134" i="5"/>
  <c r="BE134" i="5"/>
  <c r="T134" i="5"/>
  <c r="R134" i="5"/>
  <c r="P134" i="5"/>
  <c r="BI131" i="5"/>
  <c r="BH131" i="5"/>
  <c r="BG131" i="5"/>
  <c r="BE131" i="5"/>
  <c r="T131" i="5"/>
  <c r="T130" i="5" s="1"/>
  <c r="R131" i="5"/>
  <c r="R130" i="5" s="1"/>
  <c r="P131" i="5"/>
  <c r="P130" i="5" s="1"/>
  <c r="BI129" i="5"/>
  <c r="BH129" i="5"/>
  <c r="BG129" i="5"/>
  <c r="BE129" i="5"/>
  <c r="T129" i="5"/>
  <c r="R129" i="5"/>
  <c r="P129" i="5"/>
  <c r="BI127" i="5"/>
  <c r="BH127" i="5"/>
  <c r="BG127" i="5"/>
  <c r="BE127" i="5"/>
  <c r="T127" i="5"/>
  <c r="R127" i="5"/>
  <c r="P127" i="5"/>
  <c r="F122" i="5"/>
  <c r="F119" i="5"/>
  <c r="E117" i="5"/>
  <c r="F92" i="5"/>
  <c r="F89" i="5"/>
  <c r="J21" i="5"/>
  <c r="E21" i="5"/>
  <c r="J91" i="5" s="1"/>
  <c r="J20" i="5"/>
  <c r="J15" i="5"/>
  <c r="E15" i="5"/>
  <c r="F91" i="5" s="1"/>
  <c r="J14" i="5"/>
  <c r="J12" i="5"/>
  <c r="J119" i="5" s="1"/>
  <c r="E7" i="5"/>
  <c r="E115" i="5" s="1"/>
  <c r="J37" i="4"/>
  <c r="J36" i="4"/>
  <c r="AY95" i="1" s="1"/>
  <c r="J35" i="4"/>
  <c r="AX95" i="1" s="1"/>
  <c r="BI154" i="4"/>
  <c r="BH154" i="4"/>
  <c r="BG154" i="4"/>
  <c r="BE154" i="4"/>
  <c r="T154" i="4"/>
  <c r="T153" i="4" s="1"/>
  <c r="R154" i="4"/>
  <c r="R153" i="4" s="1"/>
  <c r="P154" i="4"/>
  <c r="P153" i="4" s="1"/>
  <c r="BI152" i="4"/>
  <c r="BH152" i="4"/>
  <c r="BG152" i="4"/>
  <c r="BE152" i="4"/>
  <c r="T152" i="4"/>
  <c r="T151" i="4" s="1"/>
  <c r="R152" i="4"/>
  <c r="R151" i="4" s="1"/>
  <c r="P152" i="4"/>
  <c r="P151" i="4" s="1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4" i="4"/>
  <c r="BH144" i="4"/>
  <c r="BG144" i="4"/>
  <c r="BE144" i="4"/>
  <c r="T144" i="4"/>
  <c r="R144" i="4"/>
  <c r="P144" i="4"/>
  <c r="BI143" i="4"/>
  <c r="BH143" i="4"/>
  <c r="BG143" i="4"/>
  <c r="BE143" i="4"/>
  <c r="T143" i="4"/>
  <c r="R143" i="4"/>
  <c r="P143" i="4"/>
  <c r="BI141" i="4"/>
  <c r="BH141" i="4"/>
  <c r="BG141" i="4"/>
  <c r="BE141" i="4"/>
  <c r="T141" i="4"/>
  <c r="T140" i="4" s="1"/>
  <c r="R141" i="4"/>
  <c r="R140" i="4" s="1"/>
  <c r="P141" i="4"/>
  <c r="P140" i="4" s="1"/>
  <c r="BI138" i="4"/>
  <c r="BH138" i="4"/>
  <c r="BG138" i="4"/>
  <c r="BE138" i="4"/>
  <c r="T138" i="4"/>
  <c r="R138" i="4"/>
  <c r="P138" i="4"/>
  <c r="BI137" i="4"/>
  <c r="BH137" i="4"/>
  <c r="BG137" i="4"/>
  <c r="BE137" i="4"/>
  <c r="T137" i="4"/>
  <c r="R137" i="4"/>
  <c r="P137" i="4"/>
  <c r="BI136" i="4"/>
  <c r="BH136" i="4"/>
  <c r="BG136" i="4"/>
  <c r="BE136" i="4"/>
  <c r="T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BI128" i="4"/>
  <c r="BH128" i="4"/>
  <c r="BG128" i="4"/>
  <c r="BE128" i="4"/>
  <c r="T128" i="4"/>
  <c r="R128" i="4"/>
  <c r="P128" i="4"/>
  <c r="BI127" i="4"/>
  <c r="BH127" i="4"/>
  <c r="BG127" i="4"/>
  <c r="BE127" i="4"/>
  <c r="T127" i="4"/>
  <c r="R127" i="4"/>
  <c r="P127" i="4"/>
  <c r="BI126" i="4"/>
  <c r="BH126" i="4"/>
  <c r="BG126" i="4"/>
  <c r="BE126" i="4"/>
  <c r="T126" i="4"/>
  <c r="R126" i="4"/>
  <c r="P126" i="4"/>
  <c r="F120" i="4"/>
  <c r="F117" i="4"/>
  <c r="F92" i="4"/>
  <c r="J95" i="1"/>
  <c r="J21" i="4"/>
  <c r="E21" i="4"/>
  <c r="J91" i="4" s="1"/>
  <c r="J20" i="4"/>
  <c r="J15" i="4"/>
  <c r="E15" i="4"/>
  <c r="F119" i="4" s="1"/>
  <c r="J14" i="4"/>
  <c r="J12" i="4"/>
  <c r="J117" i="4" s="1"/>
  <c r="E7" i="4"/>
  <c r="E113" i="4" s="1"/>
  <c r="L90" i="1"/>
  <c r="AM90" i="1"/>
  <c r="AM87" i="1"/>
  <c r="L87" i="1"/>
  <c r="L85" i="1"/>
  <c r="BK162" i="5"/>
  <c r="BK149" i="5"/>
  <c r="BK146" i="5"/>
  <c r="BK144" i="5"/>
  <c r="BK143" i="5"/>
  <c r="BK152" i="4"/>
  <c r="BK127" i="4"/>
  <c r="AS94" i="1"/>
  <c r="BK154" i="5"/>
  <c r="BK148" i="5"/>
  <c r="BK142" i="5"/>
  <c r="BK138" i="5"/>
  <c r="BK138" i="4"/>
  <c r="BK137" i="4"/>
  <c r="BK135" i="4"/>
  <c r="BK130" i="4"/>
  <c r="BK129" i="4"/>
  <c r="BK126" i="4"/>
  <c r="BK159" i="5"/>
  <c r="BK156" i="5"/>
  <c r="BK140" i="5"/>
  <c r="BK134" i="5"/>
  <c r="BK131" i="4"/>
  <c r="BK150" i="5"/>
  <c r="BK147" i="5"/>
  <c r="BK129" i="5"/>
  <c r="BK127" i="5"/>
  <c r="BK149" i="4"/>
  <c r="BK146" i="4"/>
  <c r="BK144" i="4"/>
  <c r="BK143" i="4"/>
  <c r="BK141" i="4"/>
  <c r="BK133" i="4"/>
  <c r="BK141" i="5"/>
  <c r="BK131" i="5"/>
  <c r="BK154" i="4"/>
  <c r="BK150" i="4"/>
  <c r="BK148" i="4"/>
  <c r="BK147" i="4"/>
  <c r="BK134" i="4"/>
  <c r="BK132" i="4"/>
  <c r="BK128" i="4"/>
  <c r="F33" i="4" l="1"/>
  <c r="AZ95" i="1" s="1"/>
  <c r="BF161" i="5"/>
  <c r="R144" i="5"/>
  <c r="BK139" i="5"/>
  <c r="BK151" i="5"/>
  <c r="T145" i="5"/>
  <c r="P137" i="5"/>
  <c r="T155" i="5"/>
  <c r="R155" i="5"/>
  <c r="R151" i="5" s="1"/>
  <c r="P155" i="5"/>
  <c r="BF155" i="5"/>
  <c r="BF139" i="5"/>
  <c r="T139" i="5"/>
  <c r="R139" i="5"/>
  <c r="BF136" i="5"/>
  <c r="BK136" i="5"/>
  <c r="T136" i="5"/>
  <c r="R136" i="5"/>
  <c r="T135" i="5"/>
  <c r="R135" i="5"/>
  <c r="P135" i="5"/>
  <c r="BF135" i="5"/>
  <c r="R136" i="4"/>
  <c r="R125" i="4" s="1"/>
  <c r="R124" i="4" s="1"/>
  <c r="P136" i="4"/>
  <c r="P125" i="4" s="1"/>
  <c r="P124" i="4" s="1"/>
  <c r="BF136" i="4"/>
  <c r="BK160" i="5"/>
  <c r="P145" i="4"/>
  <c r="R142" i="4"/>
  <c r="T145" i="4"/>
  <c r="BK125" i="4"/>
  <c r="BK145" i="4"/>
  <c r="P160" i="5"/>
  <c r="T160" i="5"/>
  <c r="P142" i="4"/>
  <c r="T142" i="4"/>
  <c r="T125" i="4"/>
  <c r="T124" i="4" s="1"/>
  <c r="BK142" i="4"/>
  <c r="R145" i="4"/>
  <c r="R160" i="5"/>
  <c r="F91" i="4"/>
  <c r="BF127" i="4"/>
  <c r="BF133" i="4"/>
  <c r="BF138" i="4"/>
  <c r="BF144" i="4"/>
  <c r="BF146" i="4"/>
  <c r="BF148" i="4"/>
  <c r="BF154" i="4"/>
  <c r="J89" i="5"/>
  <c r="BF129" i="5"/>
  <c r="BF140" i="5"/>
  <c r="BF144" i="5"/>
  <c r="BF128" i="4"/>
  <c r="BF129" i="4"/>
  <c r="BF131" i="4"/>
  <c r="BF132" i="4"/>
  <c r="J121" i="5"/>
  <c r="BF127" i="5"/>
  <c r="BF131" i="5"/>
  <c r="BF142" i="5"/>
  <c r="BF146" i="5"/>
  <c r="BF148" i="5"/>
  <c r="BF150" i="5"/>
  <c r="E85" i="4"/>
  <c r="BF126" i="4"/>
  <c r="BF130" i="4"/>
  <c r="BF135" i="4"/>
  <c r="BK151" i="4"/>
  <c r="BK153" i="4"/>
  <c r="F121" i="5"/>
  <c r="BF143" i="5"/>
  <c r="BF149" i="5"/>
  <c r="BF154" i="5"/>
  <c r="BF156" i="5"/>
  <c r="BF162" i="5"/>
  <c r="BK130" i="5"/>
  <c r="BK158" i="5"/>
  <c r="J89" i="4"/>
  <c r="J119" i="4"/>
  <c r="BF134" i="4"/>
  <c r="BF141" i="4"/>
  <c r="BF147" i="4"/>
  <c r="BK140" i="4"/>
  <c r="E85" i="5"/>
  <c r="BF141" i="5"/>
  <c r="BF147" i="5"/>
  <c r="BF137" i="4"/>
  <c r="BF143" i="4"/>
  <c r="BF149" i="4"/>
  <c r="BF150" i="4"/>
  <c r="BF152" i="4"/>
  <c r="BF134" i="5"/>
  <c r="BF138" i="5"/>
  <c r="BF159" i="5"/>
  <c r="AV96" i="1"/>
  <c r="F35" i="4"/>
  <c r="BB95" i="1" s="1"/>
  <c r="F36" i="4"/>
  <c r="BC95" i="1" s="1"/>
  <c r="F37" i="4"/>
  <c r="BD95" i="1" s="1"/>
  <c r="F37" i="5"/>
  <c r="F35" i="5"/>
  <c r="BB96" i="1" s="1"/>
  <c r="AV95" i="1"/>
  <c r="F36" i="5"/>
  <c r="AZ96" i="1"/>
  <c r="T151" i="5" l="1"/>
  <c r="P151" i="5"/>
  <c r="P145" i="5"/>
  <c r="P133" i="5" s="1"/>
  <c r="BK145" i="5"/>
  <c r="BF145" i="5"/>
  <c r="R145" i="5"/>
  <c r="T137" i="5"/>
  <c r="T133" i="5" s="1"/>
  <c r="BK137" i="5"/>
  <c r="R137" i="5"/>
  <c r="P126" i="5"/>
  <c r="P123" i="4"/>
  <c r="AU95" i="1" s="1"/>
  <c r="BD96" i="1"/>
  <c r="BD94" i="1" s="1"/>
  <c r="W33" i="1" s="1"/>
  <c r="BC96" i="1"/>
  <c r="BC94" i="1" s="1"/>
  <c r="W32" i="1" s="1"/>
  <c r="R126" i="5"/>
  <c r="T123" i="4"/>
  <c r="R123" i="4"/>
  <c r="T126" i="5"/>
  <c r="BK124" i="4"/>
  <c r="BK126" i="5"/>
  <c r="AZ94" i="1"/>
  <c r="BB94" i="1"/>
  <c r="AX94" i="1" s="1"/>
  <c r="BF137" i="5" l="1"/>
  <c r="P132" i="5"/>
  <c r="P125" i="5" s="1"/>
  <c r="AU96" i="1" s="1"/>
  <c r="T132" i="5"/>
  <c r="T125" i="5" s="1"/>
  <c r="R133" i="5"/>
  <c r="BK133" i="5"/>
  <c r="AU94" i="1"/>
  <c r="BK123" i="4"/>
  <c r="AY94" i="1"/>
  <c r="W31" i="1"/>
  <c r="AV94" i="1"/>
  <c r="R132" i="5" l="1"/>
  <c r="R125" i="5" s="1"/>
  <c r="BK132" i="5"/>
  <c r="F34" i="4" l="1"/>
  <c r="BK125" i="5"/>
  <c r="BA95" i="1" l="1"/>
  <c r="AW95" i="1" l="1"/>
  <c r="AT95" i="1" s="1"/>
  <c r="BA96" i="1" l="1"/>
  <c r="BA94" i="1" s="1"/>
  <c r="AW94" i="1" s="1"/>
  <c r="AT94" i="1" s="1"/>
  <c r="AW96" i="1" l="1"/>
  <c r="AT96" i="1" s="1"/>
</calcChain>
</file>

<file path=xl/sharedStrings.xml><?xml version="1.0" encoding="utf-8"?>
<sst xmlns="http://schemas.openxmlformats.org/spreadsheetml/2006/main" count="1072" uniqueCount="286">
  <si>
    <t>Export Komplet</t>
  </si>
  <si>
    <t/>
  </si>
  <si>
    <t>2.0</t>
  </si>
  <si>
    <t>False</t>
  </si>
  <si>
    <t>{c40b4dcb-14f8-4a58-a9d4-7f187cb5cd94}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</si>
  <si>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</si>
  <si>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</si>
  <si>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</si>
  <si>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</si>
  <si>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</si>
  <si>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</si>
  <si>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</si>
  <si>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Stavba: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</si>
  <si>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</si>
  <si>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</si>
  <si>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</si>
  <si>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</si>
  <si>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</si>
  <si>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</si>
  <si>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</si>
  <si>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</si>
  <si>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</si>
  <si>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</si>
  <si>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</si>
  <si>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</si>
  <si>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</si>
  <si>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</si>
  <si>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</si>
  <si>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</si>
  <si>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</si>
  <si>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</si>
  <si>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</si>
  <si>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</si>
  <si>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</si>
  <si>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</si>
  <si>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</si>
  <si>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</si>
  <si>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</si>
  <si>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</si>
  <si>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</si>
  <si>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</si>
  <si>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</si>
  <si>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</si>
  <si>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</si>
  <si>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</si>
  <si>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</si>
  <si>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</si>
  <si>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</si>
  <si>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</si>
  <si>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</si>
  <si>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</si>
  <si>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</si>
  <si>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</si>
  <si>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</si>
  <si>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</si>
  <si>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</si>
  <si>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</si>
  <si>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</si>
  <si>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</si>
  <si>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</si>
  <si>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</si>
  <si>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</si>
  <si>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</si>
  <si>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</si>
  <si>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</si>
  <si>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</si>
  <si>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</si>
  <si>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</si>
  <si>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</si>
  <si>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</si>
  <si>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</si>
  <si>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STA</t>
  </si>
  <si>
    <t>1</t>
  </si>
  <si>
    <t>{7a47c591-6d04-4a31-9c33-95b02cd53ebe}</t>
  </si>
  <si>
    <t>{a41c3fd5-ade2-4f99-8d39-b583b3233c71}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</si>
  <si>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</si>
  <si>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</si>
  <si>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</si>
  <si>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</si>
  <si>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</si>
  <si>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</si>
  <si>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</si>
  <si>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</si>
  <si>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</si>
  <si>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 xml:space="preserve">    99 - Presun hmôt HSV</t>
  </si>
  <si>
    <t>PSV - Práce a dodávky PSV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</si>
  <si>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</si>
  <si>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</si>
  <si>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</si>
  <si>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</si>
  <si>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</si>
  <si>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</si>
  <si>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</si>
  <si>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</si>
  <si>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</si>
  <si>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</si>
  <si>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</si>
  <si>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</si>
  <si>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</si>
  <si>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</si>
  <si>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</si>
  <si>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</si>
  <si>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</si>
  <si>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m2</t>
  </si>
  <si>
    <t>4</t>
  </si>
  <si>
    <t>2</t>
  </si>
  <si>
    <t>M</t>
  </si>
  <si>
    <t>8</t>
  </si>
  <si>
    <t>3</t>
  </si>
  <si>
    <t>9</t>
  </si>
  <si>
    <t>Ostatné konštrukcie a práce-búranie</t>
  </si>
  <si>
    <t>5</t>
  </si>
  <si>
    <t>t</t>
  </si>
  <si>
    <t>979082111</t>
  </si>
  <si>
    <t>Vnútrostavenisková doprava sutiny a vybúraných hmôt do 10 m</t>
  </si>
  <si>
    <t>979082121</t>
  </si>
  <si>
    <t>Vnútrostavenisková doprava sutiny a vybúraných hmôt za každých ďalších 5 m</t>
  </si>
  <si>
    <t>979089012</t>
  </si>
  <si>
    <t>99</t>
  </si>
  <si>
    <t>Presun hmôt HSV</t>
  </si>
  <si>
    <t>PSV</t>
  </si>
  <si>
    <t>Práce a dodávky PSV</t>
  </si>
  <si>
    <t>komplet</t>
  </si>
  <si>
    <t>16</t>
  </si>
  <si>
    <t>767</t>
  </si>
  <si>
    <t>Konštrukcie doplnkové kovové</t>
  </si>
  <si>
    <t>ks</t>
  </si>
  <si>
    <t>32</t>
  </si>
  <si>
    <t>%</t>
  </si>
  <si>
    <t xml:space="preserve">    712 - Izolácie striech, povlakové krytiny</t>
  </si>
  <si>
    <t xml:space="preserve">    713 - Izolácie tepelné</t>
  </si>
  <si>
    <t xml:space="preserve">    764 - Konštrukcie klampiarske</t>
  </si>
  <si>
    <t>M - Práce a dodávky M</t>
  </si>
  <si>
    <t xml:space="preserve">    21-M - Elektromontáže</t>
  </si>
  <si>
    <t>998011002.S</t>
  </si>
  <si>
    <t>Presun hmôt pre budovy (801, 803, 812), zvislá konštr. z tehál, tvárnic, z kovu výšky do 12 m</t>
  </si>
  <si>
    <t>712</t>
  </si>
  <si>
    <t>Izolácie striech, povlakové krytiny</t>
  </si>
  <si>
    <t>712370070.S</t>
  </si>
  <si>
    <t>Zhotovenie povlakovej krytiny striech plochých do 10° PVC-P fóliou so zvarením spoju</t>
  </si>
  <si>
    <t>283220002000</t>
  </si>
  <si>
    <t>712390981.S</t>
  </si>
  <si>
    <t>Údržba povlakovej krytiny striech plochých do 10° ostatné posypom kremíkom</t>
  </si>
  <si>
    <t>581530000700.S</t>
  </si>
  <si>
    <t>Piesok kremičitý ST 10/40, frakcia 1,0-4,0 mm</t>
  </si>
  <si>
    <t>712391175.S</t>
  </si>
  <si>
    <t>m</t>
  </si>
  <si>
    <t>71296001.S</t>
  </si>
  <si>
    <t>Odstránenie strešného vpustu vrátane mreži</t>
  </si>
  <si>
    <t>71296001.S1</t>
  </si>
  <si>
    <t>712973220.S</t>
  </si>
  <si>
    <t>Detaily k PVC-P fóliam osadenie hotovej strešnej vpuste</t>
  </si>
  <si>
    <t>283770003700.S</t>
  </si>
  <si>
    <t>Strešná vpusť pre PVC-P fólie, priemer 100 mm, dĺ. 600 mm s ochranným košom</t>
  </si>
  <si>
    <t>712973240.S</t>
  </si>
  <si>
    <t>Detaily k PVC-P fóliam osadenie vetracích komínkov</t>
  </si>
  <si>
    <t>283770004000</t>
  </si>
  <si>
    <t>712990040.S</t>
  </si>
  <si>
    <t>Položenie geotextílie vodorovne alebo zvislo na strechy ploché do 10°</t>
  </si>
  <si>
    <t>693110004600</t>
  </si>
  <si>
    <t>Netkaná textília FATRAFOL zo 100% PP TIPPTEX B200F- 200 g/m2 filtračná ochranná separačná š. 2 m, balenie: 100 m2 čiernej farby, FATRA IZOLFA</t>
  </si>
  <si>
    <t>311970001100.S</t>
  </si>
  <si>
    <t>Kotviaci prvok do betónu 6,1 mm, oceľový</t>
  </si>
  <si>
    <t>607260000400.S</t>
  </si>
  <si>
    <t>712991040.S</t>
  </si>
  <si>
    <t>998712202.S</t>
  </si>
  <si>
    <t>Presun hmôt pre izoláciu povlakovej krytiny v objektoch výšky nad 6 do 12 m</t>
  </si>
  <si>
    <t>713</t>
  </si>
  <si>
    <t>Izolácie tepelné</t>
  </si>
  <si>
    <t>283760007500.S</t>
  </si>
  <si>
    <t>713142255</t>
  </si>
  <si>
    <t>Montáž TI striech plochých do 10° polystyrénom, rozloženej v dvoch vrstvách, prikotvením do 455 mm</t>
  </si>
  <si>
    <t>283720009100.S</t>
  </si>
  <si>
    <t>Doska EPS hr. 120 mm, pevnosť v tlaku 150 kPa, na zateplenie podláh a plochých striech</t>
  </si>
  <si>
    <t>998713202</t>
  </si>
  <si>
    <t>Presun hmôt pre izolácie tepelné v objektoch výšky nad 6 m do 12 m</t>
  </si>
  <si>
    <t>764</t>
  </si>
  <si>
    <t>Konštrukcie klampiarske</t>
  </si>
  <si>
    <t>764421850</t>
  </si>
  <si>
    <t>21-M</t>
  </si>
  <si>
    <t>Elektromontáže</t>
  </si>
  <si>
    <t>210.S</t>
  </si>
  <si>
    <t>64</t>
  </si>
  <si>
    <t>HZS - Hodinové zúčtovacie sadzby</t>
  </si>
  <si>
    <t>94994210.S</t>
  </si>
  <si>
    <t>Hydraulická zdvíhacia plošina - nožnicová - samopojazdná do 18 m</t>
  </si>
  <si>
    <t>deň</t>
  </si>
  <si>
    <t>-1574829166</t>
  </si>
  <si>
    <t>1517066751</t>
  </si>
  <si>
    <t>-18919822</t>
  </si>
  <si>
    <t>-462430689</t>
  </si>
  <si>
    <t>243943905</t>
  </si>
  <si>
    <t>-1020503871</t>
  </si>
  <si>
    <t>946272131</t>
  </si>
  <si>
    <t>-506326382</t>
  </si>
  <si>
    <t>656568389</t>
  </si>
  <si>
    <t>-980369269</t>
  </si>
  <si>
    <t>884728603</t>
  </si>
  <si>
    <t>Poplatok za skladovanie - (17 01 17 03) ostatné</t>
  </si>
  <si>
    <t>-898980182</t>
  </si>
  <si>
    <t>979089715</t>
  </si>
  <si>
    <t>Prenájom kontajneru 16 m3</t>
  </si>
  <si>
    <t>1751566257</t>
  </si>
  <si>
    <t>712300832.S</t>
  </si>
  <si>
    <t>370441962</t>
  </si>
  <si>
    <t>324043379</t>
  </si>
  <si>
    <t>1609140385</t>
  </si>
  <si>
    <t>1604434997</t>
  </si>
  <si>
    <t>1245673783</t>
  </si>
  <si>
    <t>795371786</t>
  </si>
  <si>
    <t>-65202935</t>
  </si>
  <si>
    <t>766016058</t>
  </si>
  <si>
    <t>-151876386</t>
  </si>
  <si>
    <t>HZS</t>
  </si>
  <si>
    <t>Hodinové zúčtovacie sadzby</t>
  </si>
  <si>
    <t>HZS000111.S</t>
  </si>
  <si>
    <t>Stavebno - pomocné práce pri demontáži, rôzne nešpecifikované</t>
  </si>
  <si>
    <t>hod</t>
  </si>
  <si>
    <t>512</t>
  </si>
  <si>
    <t>1718794861</t>
  </si>
  <si>
    <t>VRN - Vedľajšie rozpočtové náklady</t>
  </si>
  <si>
    <t>953997962.S</t>
  </si>
  <si>
    <t>Montáž hranatej plastovej vetracej mriežky plochy nad 0,06 m2</t>
  </si>
  <si>
    <t>-378695049</t>
  </si>
  <si>
    <t>42972033820.S</t>
  </si>
  <si>
    <t>-879636403</t>
  </si>
  <si>
    <t>-1876748517</t>
  </si>
  <si>
    <t>396038638</t>
  </si>
  <si>
    <t>1208737144</t>
  </si>
  <si>
    <t>1305874699</t>
  </si>
  <si>
    <t>-701026568</t>
  </si>
  <si>
    <t>Pripevnenie povlakovej krytiny na plochých strechách do 10° kotviacimi pásikmi, uholníkmi - K2</t>
  </si>
  <si>
    <t>623788478</t>
  </si>
  <si>
    <t>55343000470.S</t>
  </si>
  <si>
    <t>Lišta kútová z poplastovaného plechu FATRAFOL, PVC š. 100 mm, dĺ. 2 m, FATRA IZOLFA</t>
  </si>
  <si>
    <t>562880808</t>
  </si>
  <si>
    <t>746036889</t>
  </si>
  <si>
    <t>-900136744</t>
  </si>
  <si>
    <t>-1822043347</t>
  </si>
  <si>
    <t>Odvetrávací komín FATRAFOL, výška 225 mm, priemer 75 mm, FATRA IZOLFA vr. manžety a predĺženia do 500 mm</t>
  </si>
  <si>
    <t>-1613035220</t>
  </si>
  <si>
    <t>970535719</t>
  </si>
  <si>
    <t>2123569215</t>
  </si>
  <si>
    <t>Montáž podkladnej konštrukcie z OSB dosiek na atike šírky 411 - 620 mm pod klampiarske konštrukcie vr. foršne 120x50 mm</t>
  </si>
  <si>
    <t>392255106</t>
  </si>
  <si>
    <t>-681338558</t>
  </si>
  <si>
    <t>311410000700</t>
  </si>
  <si>
    <t>Vrut so zapustenou hlavou 5x50 mm ZH PZ ZZ do dreva</t>
  </si>
  <si>
    <t>-1978014298</t>
  </si>
  <si>
    <t>1919662359</t>
  </si>
  <si>
    <t>1936397400</t>
  </si>
  <si>
    <t>713132210</t>
  </si>
  <si>
    <t>205784343</t>
  </si>
  <si>
    <t>476138042</t>
  </si>
  <si>
    <t>139162383</t>
  </si>
  <si>
    <t>2124868455</t>
  </si>
  <si>
    <t>-1922513181</t>
  </si>
  <si>
    <t>VRN</t>
  </si>
  <si>
    <t>Vedľajšie rozpočtové náklady</t>
  </si>
  <si>
    <t>000600011.S</t>
  </si>
  <si>
    <t>Zariadenie staveniska</t>
  </si>
  <si>
    <t>eur</t>
  </si>
  <si>
    <t>1024</t>
  </si>
  <si>
    <t>1159258674</t>
  </si>
  <si>
    <t>2027833327</t>
  </si>
  <si>
    <t xml:space="preserve">Hydroizolačná fólia PVC-P FATRAFOL 810, hr. 1,5 mm, š. 1,3 m, izolácia plochých striech, farba sivá, FATRA IZOLFA </t>
  </si>
  <si>
    <t xml:space="preserve">Mriežka ventilačná plastová, hranatá so sieťkou, </t>
  </si>
  <si>
    <t>Odstránenie nesúdržných častíc povlakovej krytiny na strechách plochých 10° dvojvrstvovej (10% celk. Plochy),  -0,01000t</t>
  </si>
  <si>
    <t>Demontáž oplechovania atík rš od 250 do 330 mm,  -0,00175t</t>
  </si>
  <si>
    <t>Demontáž bleskozvodu</t>
  </si>
  <si>
    <t>Slovenská Ľupča</t>
  </si>
  <si>
    <t>Obec Slovenská Ľupča</t>
  </si>
  <si>
    <t>OPRAVA STREŠNÉHO PLÁŠŤA MATERSKEJ ŠKOLY V SLOVENSKEJ ĽUPČI- ČASTI MŠ60-T18, MŠ60-T18/Z</t>
  </si>
  <si>
    <t>M+K</t>
  </si>
  <si>
    <t>Vyplnenie vetracích otvorov montážnou penou</t>
  </si>
  <si>
    <t>Doska OSB inpregrovaná hr. 24 mm</t>
  </si>
  <si>
    <t>Montáž tepelnej izolácie atík xps bodovým prilepením</t>
  </si>
  <si>
    <t>Polystyrén XPS hr.50mm</t>
  </si>
  <si>
    <t>Bleskozvod</t>
  </si>
  <si>
    <t>Odstránenie vetracej hlavice</t>
  </si>
  <si>
    <t>MATERSKÁ ŠKOLA- NOVÉ VRSTVY STREŠNÉHO PLÁŠŤA</t>
  </si>
  <si>
    <t>Ing. Arch. Emil Krížo</t>
  </si>
  <si>
    <t>MATERSKÁ ŠKOLA- BÚRACIE PRÁCE</t>
  </si>
  <si>
    <t>764430400</t>
  </si>
  <si>
    <t>Oplechovanie muriva a atík z poplastovaného plechu, vrátane rohov r.š. 50 mm - K3</t>
  </si>
  <si>
    <t>764- Konštrukcie klampiarske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</si>
</sst>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1"/>
      <name val="Arial CE"/>
      <family val="2"/>
      <charset val="238"/>
    </font>
    <font>
      <i/>
      <sz val="9"/>
      <color rgb="FF0000FF"/>
      <name val="Arial CE"/>
      <family val="2"/>
      <charset val="238"/>
    </font>
    <font>
      <sz val="9"/>
      <name val="Arial CE"/>
      <family val="2"/>
      <charset val="238"/>
    </font>
    <font>
      <sz val="8"/>
      <name val="Trebuchet MS"/>
      <family val="2"/>
    </font>
    <font>
      <b/>
      <sz val="10"/>
      <color rgb="FF003366"/>
      <name val="Arial CE"/>
      <charset val="238"/>
    </font>
    <font>
      <b/>
      <sz val="12"/>
      <color rgb="FF003366"/>
      <name val="Arial CE"/>
      <charset val="238"/>
    </font>
    <font>
      <sz val="10"/>
      <name val="Arial CE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9">
    <xf numFmtId="0" fontId="0" fillId="0" borderId="0"/>
    <xf numFmtId="0" fontId="3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</cellStyleXfs>
  <cellXfs count="22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33" fillId="0" borderId="22" xfId="0" applyFont="1" applyBorder="1" applyAlignment="1" applyProtection="1">
      <alignment horizontal="left" vertical="center" wrapText="1"/>
      <protection locked="0"/>
    </xf>
    <xf numFmtId="4" fontId="34" fillId="5" borderId="22" xfId="0" applyNumberFormat="1" applyFont="1" applyFill="1" applyBorder="1" applyAlignment="1" applyProtection="1">
      <alignment vertical="center"/>
      <protection locked="0"/>
    </xf>
    <xf numFmtId="0" fontId="31" fillId="0" borderId="0" xfId="1" applyAlignment="1">
      <alignment horizontal="center" vertical="center"/>
    </xf>
    <xf numFmtId="0" fontId="0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7" fontId="17" fillId="0" borderId="22" xfId="0" applyNumberFormat="1" applyFont="1" applyFill="1" applyBorder="1" applyAlignment="1" applyProtection="1">
      <alignment vertical="center"/>
      <protection locked="0"/>
    </xf>
    <xf numFmtId="167" fontId="29" fillId="0" borderId="2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/>
    <xf numFmtId="0" fontId="0" fillId="0" borderId="0" xfId="0"/>
    <xf numFmtId="0" fontId="2" fillId="0" borderId="0" xfId="0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vertical="center"/>
      <protection locked="0"/>
    </xf>
    <xf numFmtId="4" fontId="36" fillId="0" borderId="0" xfId="0" applyNumberFormat="1" applyFont="1" applyAlignment="1"/>
    <xf numFmtId="4" fontId="37" fillId="0" borderId="0" xfId="0" applyNumberFormat="1" applyFont="1" applyAlignment="1"/>
    <xf numFmtId="0" fontId="0" fillId="0" borderId="0" xfId="0" applyFont="1" applyAlignment="1">
      <alignment vertical="center"/>
    </xf>
    <xf numFmtId="0" fontId="38" fillId="0" borderId="0" xfId="0" applyFont="1"/>
    <xf numFmtId="14" fontId="0" fillId="0" borderId="5" xfId="0" applyNumberFormat="1" applyBorder="1" applyAlignment="1">
      <alignment vertical="center"/>
    </xf>
    <xf numFmtId="167" fontId="34" fillId="0" borderId="22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7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4" borderId="8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9">
    <cellStyle name="Hypertextové prepojenie" xfId="1" builtinId="8"/>
    <cellStyle name="Normálna" xfId="0" builtinId="0" customBuiltin="1"/>
    <cellStyle name="normálne 2" xfId="2"/>
    <cellStyle name="normálne 3" xfId="3"/>
    <cellStyle name="normálne 4" xfId="4"/>
    <cellStyle name="normálne 5" xfId="5"/>
    <cellStyle name="normálne 6" xfId="6"/>
    <cellStyle name="normálne 7" xfId="7"/>
    <cellStyle name="normálne 8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pageSetUpPr fitToPage="1"/>
  </sheetPr>
  <dimension ref="A1:CM97"/>
  <sheetViews>
    <sheetView showGridLines="0" view="pageBreakPreview" topLeftCell="A97" zoomScaleNormal="70" zoomScaleSheetLayoutView="100" workbookViewId="0">
      <selection activeCell="AK26" sqref="AK26:AO26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84" t="s">
        <v>5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3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5"/>
      <c r="AH5" s="185"/>
      <c r="AI5" s="185"/>
      <c r="AJ5" s="185"/>
      <c r="AK5" s="185"/>
      <c r="AL5" s="185"/>
      <c r="AM5" s="185"/>
      <c r="AN5" s="185"/>
      <c r="AO5" s="185"/>
      <c r="AR5" s="17"/>
      <c r="BS5" s="14" t="s">
        <v>6</v>
      </c>
    </row>
    <row r="6" spans="1:74" s="1" customFormat="1" ht="36.950000000000003" customHeight="1">
      <c r="B6" s="17"/>
      <c r="D6" s="22" t="s">
        <v>12</v>
      </c>
      <c r="K6" s="194" t="s">
        <v>272</v>
      </c>
      <c r="L6" s="185"/>
      <c r="M6" s="185"/>
      <c r="N6" s="185"/>
      <c r="O6" s="185"/>
      <c r="P6" s="185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5"/>
      <c r="AH6" s="185"/>
      <c r="AI6" s="185"/>
      <c r="AJ6" s="185"/>
      <c r="AK6" s="185"/>
      <c r="AL6" s="185"/>
      <c r="AM6" s="185"/>
      <c r="AN6" s="185"/>
      <c r="AO6" s="185"/>
      <c r="AR6" s="17"/>
      <c r="BS6" s="14" t="s">
        <v>6</v>
      </c>
    </row>
    <row r="7" spans="1:74" s="1" customFormat="1" ht="12" customHeight="1">
      <c r="B7" s="17"/>
      <c r="D7" s="23" t="s">
        <v>13</v>
      </c>
      <c r="K7" s="21" t="s">
        <v>1</v>
      </c>
      <c r="AK7" s="23" t="s">
        <v>14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15</v>
      </c>
      <c r="K8" s="171" t="s">
        <v>270</v>
      </c>
      <c r="AK8" s="23" t="s">
        <v>16</v>
      </c>
      <c r="AN8" s="165">
        <v>44570</v>
      </c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17</v>
      </c>
      <c r="K10" s="170" t="s">
        <v>271</v>
      </c>
      <c r="AK10" s="23" t="s">
        <v>18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19</v>
      </c>
      <c r="AK11" s="23" t="s">
        <v>20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21</v>
      </c>
      <c r="AK13" s="23" t="s">
        <v>18</v>
      </c>
      <c r="AN13" s="21" t="s">
        <v>1</v>
      </c>
      <c r="AR13" s="17"/>
      <c r="BS13" s="14" t="s">
        <v>6</v>
      </c>
    </row>
    <row r="14" spans="1:74" ht="12.75">
      <c r="B14" s="17"/>
      <c r="E14" s="21"/>
      <c r="AK14" s="23" t="s">
        <v>20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22</v>
      </c>
      <c r="K16" s="175" t="s">
        <v>281</v>
      </c>
      <c r="AK16" s="23" t="s">
        <v>18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19</v>
      </c>
      <c r="AK17" s="23" t="s">
        <v>20</v>
      </c>
      <c r="AN17" s="21" t="s">
        <v>1</v>
      </c>
      <c r="AR17" s="17"/>
      <c r="BS17" s="14" t="s">
        <v>23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24</v>
      </c>
      <c r="AK19" s="23" t="s">
        <v>18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/>
      <c r="AK20" s="23" t="s">
        <v>20</v>
      </c>
      <c r="AN20" s="21" t="s">
        <v>1</v>
      </c>
      <c r="AR20" s="17"/>
      <c r="BS20" s="14" t="s">
        <v>23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25</v>
      </c>
      <c r="AR22" s="17"/>
    </row>
    <row r="23" spans="1:71" s="1" customFormat="1" ht="16.5" customHeight="1">
      <c r="B23" s="17"/>
      <c r="E23" s="195" t="s">
        <v>1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26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6"/>
      <c r="AL26" s="197"/>
      <c r="AM26" s="197"/>
      <c r="AN26" s="197"/>
      <c r="AO26" s="197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8" t="s">
        <v>27</v>
      </c>
      <c r="M28" s="198"/>
      <c r="N28" s="198"/>
      <c r="O28" s="198"/>
      <c r="P28" s="198"/>
      <c r="Q28" s="26"/>
      <c r="R28" s="26"/>
      <c r="S28" s="26"/>
      <c r="T28" s="26"/>
      <c r="U28" s="26"/>
      <c r="V28" s="26"/>
      <c r="W28" s="198" t="s">
        <v>28</v>
      </c>
      <c r="X28" s="198"/>
      <c r="Y28" s="198"/>
      <c r="Z28" s="198"/>
      <c r="AA28" s="198"/>
      <c r="AB28" s="198"/>
      <c r="AC28" s="198"/>
      <c r="AD28" s="198"/>
      <c r="AE28" s="198"/>
      <c r="AF28" s="26"/>
      <c r="AG28" s="26"/>
      <c r="AH28" s="26"/>
      <c r="AI28" s="26"/>
      <c r="AJ28" s="26"/>
      <c r="AK28" s="198" t="s">
        <v>29</v>
      </c>
      <c r="AL28" s="198"/>
      <c r="AM28" s="198"/>
      <c r="AN28" s="198"/>
      <c r="AO28" s="198"/>
      <c r="AP28" s="26"/>
      <c r="AQ28" s="26"/>
      <c r="AR28" s="27"/>
      <c r="BE28" s="26"/>
    </row>
    <row r="29" spans="1:71" s="3" customFormat="1" ht="14.45" customHeight="1">
      <c r="B29" s="31"/>
      <c r="D29" s="23" t="s">
        <v>30</v>
      </c>
      <c r="F29" s="23" t="s">
        <v>31</v>
      </c>
      <c r="L29" s="186">
        <v>0.2</v>
      </c>
      <c r="M29" s="187"/>
      <c r="N29" s="187"/>
      <c r="O29" s="187"/>
      <c r="P29" s="187"/>
      <c r="W29" s="188"/>
      <c r="X29" s="187"/>
      <c r="Y29" s="187"/>
      <c r="Z29" s="187"/>
      <c r="AA29" s="187"/>
      <c r="AB29" s="187"/>
      <c r="AC29" s="187"/>
      <c r="AD29" s="187"/>
      <c r="AE29" s="187"/>
      <c r="AK29" s="188"/>
      <c r="AL29" s="187"/>
      <c r="AM29" s="187"/>
      <c r="AN29" s="187"/>
      <c r="AO29" s="187"/>
      <c r="AR29" s="31"/>
    </row>
    <row r="30" spans="1:71" s="3" customFormat="1" ht="14.45" customHeight="1">
      <c r="B30" s="31"/>
      <c r="F30" s="23" t="s">
        <v>32</v>
      </c>
      <c r="L30" s="186">
        <v>0.2</v>
      </c>
      <c r="M30" s="187"/>
      <c r="N30" s="187"/>
      <c r="O30" s="187"/>
      <c r="P30" s="187"/>
      <c r="W30" s="188"/>
      <c r="X30" s="187"/>
      <c r="Y30" s="187"/>
      <c r="Z30" s="187"/>
      <c r="AA30" s="187"/>
      <c r="AB30" s="187"/>
      <c r="AC30" s="187"/>
      <c r="AD30" s="187"/>
      <c r="AE30" s="187"/>
      <c r="AK30" s="188"/>
      <c r="AL30" s="187"/>
      <c r="AM30" s="187"/>
      <c r="AN30" s="187"/>
      <c r="AO30" s="187"/>
      <c r="AR30" s="31"/>
    </row>
    <row r="31" spans="1:71" s="3" customFormat="1" ht="14.45" hidden="1" customHeight="1">
      <c r="B31" s="31"/>
      <c r="F31" s="23" t="s">
        <v>33</v>
      </c>
      <c r="L31" s="186">
        <v>0.2</v>
      </c>
      <c r="M31" s="187"/>
      <c r="N31" s="187"/>
      <c r="O31" s="187"/>
      <c r="P31" s="187"/>
      <c r="W31" s="188">
        <f>ROUND(BB94, 2)</f>
        <v>0</v>
      </c>
      <c r="X31" s="187"/>
      <c r="Y31" s="187"/>
      <c r="Z31" s="187"/>
      <c r="AA31" s="187"/>
      <c r="AB31" s="187"/>
      <c r="AC31" s="187"/>
      <c r="AD31" s="187"/>
      <c r="AE31" s="187"/>
      <c r="AK31" s="188">
        <v>0</v>
      </c>
      <c r="AL31" s="187"/>
      <c r="AM31" s="187"/>
      <c r="AN31" s="187"/>
      <c r="AO31" s="187"/>
      <c r="AR31" s="31"/>
    </row>
    <row r="32" spans="1:71" s="3" customFormat="1" ht="14.45" hidden="1" customHeight="1">
      <c r="B32" s="31"/>
      <c r="F32" s="23" t="s">
        <v>34</v>
      </c>
      <c r="L32" s="186">
        <v>0.2</v>
      </c>
      <c r="M32" s="187"/>
      <c r="N32" s="187"/>
      <c r="O32" s="187"/>
      <c r="P32" s="187"/>
      <c r="W32" s="188">
        <f>ROUND(BC94, 2)</f>
        <v>0</v>
      </c>
      <c r="X32" s="187"/>
      <c r="Y32" s="187"/>
      <c r="Z32" s="187"/>
      <c r="AA32" s="187"/>
      <c r="AB32" s="187"/>
      <c r="AC32" s="187"/>
      <c r="AD32" s="187"/>
      <c r="AE32" s="187"/>
      <c r="AK32" s="188">
        <v>0</v>
      </c>
      <c r="AL32" s="187"/>
      <c r="AM32" s="187"/>
      <c r="AN32" s="187"/>
      <c r="AO32" s="187"/>
      <c r="AR32" s="31"/>
    </row>
    <row r="33" spans="1:57" s="3" customFormat="1" ht="14.45" hidden="1" customHeight="1">
      <c r="B33" s="31"/>
      <c r="F33" s="23" t="s">
        <v>35</v>
      </c>
      <c r="L33" s="186">
        <v>0</v>
      </c>
      <c r="M33" s="187"/>
      <c r="N33" s="187"/>
      <c r="O33" s="187"/>
      <c r="P33" s="187"/>
      <c r="W33" s="188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K33" s="188">
        <v>0</v>
      </c>
      <c r="AL33" s="187"/>
      <c r="AM33" s="187"/>
      <c r="AN33" s="187"/>
      <c r="AO33" s="187"/>
      <c r="AR33" s="31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2"/>
      <c r="D35" s="33" t="s">
        <v>36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37</v>
      </c>
      <c r="U35" s="34"/>
      <c r="V35" s="34"/>
      <c r="W35" s="34"/>
      <c r="X35" s="192" t="s">
        <v>38</v>
      </c>
      <c r="Y35" s="190"/>
      <c r="Z35" s="190"/>
      <c r="AA35" s="190"/>
      <c r="AB35" s="190"/>
      <c r="AC35" s="34"/>
      <c r="AD35" s="34"/>
      <c r="AE35" s="34"/>
      <c r="AF35" s="34"/>
      <c r="AG35" s="34"/>
      <c r="AH35" s="34"/>
      <c r="AI35" s="34"/>
      <c r="AJ35" s="34"/>
      <c r="AK35" s="189"/>
      <c r="AL35" s="190"/>
      <c r="AM35" s="190"/>
      <c r="AN35" s="190"/>
      <c r="AO35" s="191"/>
      <c r="AP35" s="32"/>
      <c r="AQ35" s="32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D48" s="181"/>
      <c r="E48" s="181"/>
      <c r="F48" s="181"/>
      <c r="G48" s="181"/>
      <c r="H48" s="181"/>
      <c r="I48" s="181"/>
      <c r="J48" s="181"/>
      <c r="K48" s="181"/>
      <c r="L48" s="181"/>
      <c r="AH48" s="181"/>
      <c r="AI48" s="181"/>
      <c r="AR48" s="17"/>
    </row>
    <row r="49" spans="1:57" s="2" customFormat="1" ht="14.45" customHeight="1">
      <c r="B49" s="36"/>
      <c r="D49" s="37" t="s">
        <v>39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40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D50" s="1" t="str">
        <f>K16</f>
        <v>Ing. Arch. Emil Krížo</v>
      </c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39" t="s">
        <v>41</v>
      </c>
      <c r="E60" s="29"/>
      <c r="F60" s="29"/>
      <c r="G60" s="29"/>
      <c r="H60" s="29"/>
      <c r="I60" s="29"/>
      <c r="J60" s="29"/>
      <c r="K60" s="182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42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41</v>
      </c>
      <c r="AI60" s="29"/>
      <c r="AJ60" s="29"/>
      <c r="AK60" s="29"/>
      <c r="AL60" s="29"/>
      <c r="AM60" s="39" t="s">
        <v>42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37" t="s">
        <v>43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44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39" t="s">
        <v>41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42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41</v>
      </c>
      <c r="AI75" s="29"/>
      <c r="AJ75" s="29"/>
      <c r="AK75" s="29"/>
      <c r="AL75" s="29"/>
      <c r="AM75" s="39" t="s">
        <v>42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4.95" customHeight="1">
      <c r="A82" s="26"/>
      <c r="B82" s="27"/>
      <c r="C82" s="18" t="s">
        <v>45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AR84" s="45"/>
    </row>
    <row r="85" spans="1:91" s="5" customFormat="1" ht="36.950000000000003" customHeight="1">
      <c r="B85" s="46"/>
      <c r="C85" s="47" t="s">
        <v>12</v>
      </c>
      <c r="L85" s="208" t="str">
        <f>K6</f>
        <v>OPRAVA STREŠNÉHO PLÁŠŤA MATERSKEJ ŠKOLY V SLOVENSKEJ ĽUPČI- ČASTI MŠ60-T18, MŠ60-T18/Z</v>
      </c>
      <c r="M85" s="209"/>
      <c r="N85" s="209"/>
      <c r="O85" s="209"/>
      <c r="P85" s="209"/>
      <c r="Q85" s="209"/>
      <c r="R85" s="209"/>
      <c r="S85" s="209"/>
      <c r="T85" s="209"/>
      <c r="U85" s="209"/>
      <c r="V85" s="209"/>
      <c r="W85" s="209"/>
      <c r="X85" s="209"/>
      <c r="Y85" s="209"/>
      <c r="Z85" s="209"/>
      <c r="AA85" s="209"/>
      <c r="AB85" s="209"/>
      <c r="AC85" s="209"/>
      <c r="AD85" s="209"/>
      <c r="AE85" s="209"/>
      <c r="AF85" s="209"/>
      <c r="AG85" s="209"/>
      <c r="AH85" s="209"/>
      <c r="AI85" s="209"/>
      <c r="AJ85" s="209"/>
      <c r="AK85" s="209"/>
      <c r="AL85" s="209"/>
      <c r="AM85" s="209"/>
      <c r="AN85" s="209"/>
      <c r="AO85" s="209"/>
      <c r="AR85" s="46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15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>Slovenská Ľupča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16</v>
      </c>
      <c r="AJ87" s="26"/>
      <c r="AK87" s="26"/>
      <c r="AL87" s="26"/>
      <c r="AM87" s="210">
        <f>IF(AN8= "","",AN8)</f>
        <v>44570</v>
      </c>
      <c r="AN87" s="210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17</v>
      </c>
      <c r="D89" s="26"/>
      <c r="E89" s="26"/>
      <c r="F89" s="26"/>
      <c r="G89" s="26"/>
      <c r="H89" s="26"/>
      <c r="I89" s="26"/>
      <c r="J89" s="26"/>
      <c r="K89" s="26"/>
      <c r="L89" s="173" t="s">
        <v>271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22</v>
      </c>
      <c r="AJ89" s="26"/>
      <c r="AK89" s="26"/>
      <c r="AL89" s="26"/>
      <c r="AM89" s="211" t="str">
        <f>K16</f>
        <v>Ing. Arch. Emil Krížo</v>
      </c>
      <c r="AN89" s="212"/>
      <c r="AO89" s="212"/>
      <c r="AP89" s="212"/>
      <c r="AQ89" s="26"/>
      <c r="AR89" s="27"/>
      <c r="AS89" s="213" t="s">
        <v>46</v>
      </c>
      <c r="AT89" s="214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" customHeight="1">
      <c r="A90" s="26"/>
      <c r="B90" s="27"/>
      <c r="C90" s="23" t="s">
        <v>21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/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24</v>
      </c>
      <c r="AJ90" s="26"/>
      <c r="AK90" s="26"/>
      <c r="AL90" s="26"/>
      <c r="AM90" s="211" t="str">
        <f>IF(E20="","",E20)</f>
        <v/>
      </c>
      <c r="AN90" s="212"/>
      <c r="AO90" s="212"/>
      <c r="AP90" s="212"/>
      <c r="AQ90" s="26"/>
      <c r="AR90" s="27"/>
      <c r="AS90" s="215"/>
      <c r="AT90" s="216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215"/>
      <c r="AT91" s="216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201" t="s">
        <v>47</v>
      </c>
      <c r="D92" s="202"/>
      <c r="E92" s="202"/>
      <c r="F92" s="202"/>
      <c r="G92" s="202"/>
      <c r="H92" s="54"/>
      <c r="I92" s="204" t="s">
        <v>48</v>
      </c>
      <c r="J92" s="202"/>
      <c r="K92" s="202"/>
      <c r="L92" s="202"/>
      <c r="M92" s="202"/>
      <c r="N92" s="202"/>
      <c r="O92" s="202"/>
      <c r="P92" s="202"/>
      <c r="Q92" s="202"/>
      <c r="R92" s="202"/>
      <c r="S92" s="202"/>
      <c r="T92" s="202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3" t="s">
        <v>49</v>
      </c>
      <c r="AH92" s="202"/>
      <c r="AI92" s="202"/>
      <c r="AJ92" s="202"/>
      <c r="AK92" s="202"/>
      <c r="AL92" s="202"/>
      <c r="AM92" s="202"/>
      <c r="AN92" s="204" t="s">
        <v>50</v>
      </c>
      <c r="AO92" s="202"/>
      <c r="AP92" s="207"/>
      <c r="AQ92" s="55" t="s">
        <v>51</v>
      </c>
      <c r="AR92" s="27"/>
      <c r="AS92" s="56" t="s">
        <v>52</v>
      </c>
      <c r="AT92" s="57" t="s">
        <v>53</v>
      </c>
      <c r="AU92" s="57" t="s">
        <v>54</v>
      </c>
      <c r="AV92" s="57" t="s">
        <v>55</v>
      </c>
      <c r="AW92" s="57" t="s">
        <v>56</v>
      </c>
      <c r="AX92" s="57" t="s">
        <v>57</v>
      </c>
      <c r="AY92" s="57" t="s">
        <v>58</v>
      </c>
      <c r="AZ92" s="57" t="s">
        <v>59</v>
      </c>
      <c r="BA92" s="57" t="s">
        <v>60</v>
      </c>
      <c r="BB92" s="57" t="s">
        <v>61</v>
      </c>
      <c r="BC92" s="57" t="s">
        <v>62</v>
      </c>
      <c r="BD92" s="58" t="s">
        <v>63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450000000000003" customHeight="1">
      <c r="B94" s="62"/>
      <c r="C94" s="63" t="s">
        <v>64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05"/>
      <c r="AH94" s="205"/>
      <c r="AI94" s="205"/>
      <c r="AJ94" s="205"/>
      <c r="AK94" s="205"/>
      <c r="AL94" s="205"/>
      <c r="AM94" s="205"/>
      <c r="AN94" s="206"/>
      <c r="AO94" s="206"/>
      <c r="AP94" s="206"/>
      <c r="AQ94" s="66" t="s">
        <v>1</v>
      </c>
      <c r="AR94" s="62"/>
      <c r="AS94" s="67">
        <f>ROUND(SUM(AS95:AS96),2)</f>
        <v>0</v>
      </c>
      <c r="AT94" s="68">
        <f t="shared" ref="AT94:AT96" si="0">ROUND(SUM(AV94:AW94),2)</f>
        <v>0</v>
      </c>
      <c r="AU94" s="69" t="e">
        <f>ROUND(SUM(AU95:AU96),5)</f>
        <v>#REF!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65</v>
      </c>
      <c r="BT94" s="71" t="s">
        <v>66</v>
      </c>
      <c r="BU94" s="72" t="s">
        <v>67</v>
      </c>
      <c r="BV94" s="71" t="s">
        <v>68</v>
      </c>
      <c r="BW94" s="71" t="s">
        <v>4</v>
      </c>
      <c r="BX94" s="71" t="s">
        <v>69</v>
      </c>
      <c r="CL94" s="71" t="s">
        <v>1</v>
      </c>
    </row>
    <row r="95" spans="1:91" s="7" customFormat="1" ht="31.5" customHeight="1">
      <c r="A95" s="73" t="s">
        <v>70</v>
      </c>
      <c r="B95" s="74"/>
      <c r="C95" s="75"/>
      <c r="D95" s="199">
        <v>1</v>
      </c>
      <c r="E95" s="199"/>
      <c r="F95" s="199"/>
      <c r="G95" s="199"/>
      <c r="H95" s="199"/>
      <c r="I95" s="76"/>
      <c r="J95" s="199" t="str">
        <f>'BÚRACIE PRÁCE'!E87</f>
        <v>MATERSKÁ ŠKOLA- BÚRACIE PRÁCE</v>
      </c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199"/>
      <c r="AA95" s="199"/>
      <c r="AB95" s="199"/>
      <c r="AC95" s="199"/>
      <c r="AD95" s="199"/>
      <c r="AE95" s="199"/>
      <c r="AF95" s="199"/>
      <c r="AG95" s="200"/>
      <c r="AH95" s="200"/>
      <c r="AI95" s="200"/>
      <c r="AJ95" s="200"/>
      <c r="AK95" s="200"/>
      <c r="AL95" s="200"/>
      <c r="AM95" s="200"/>
      <c r="AN95" s="200"/>
      <c r="AO95" s="200"/>
      <c r="AP95" s="200"/>
      <c r="AQ95" s="77" t="s">
        <v>71</v>
      </c>
      <c r="AR95" s="74"/>
      <c r="AS95" s="78">
        <v>0</v>
      </c>
      <c r="AT95" s="79">
        <f t="shared" si="0"/>
        <v>0</v>
      </c>
      <c r="AU95" s="80" t="e">
        <f>'BÚRACIE PRÁCE'!P123</f>
        <v>#REF!</v>
      </c>
      <c r="AV95" s="79">
        <f>'BÚRACIE PRÁCE'!J33</f>
        <v>0</v>
      </c>
      <c r="AW95" s="79">
        <f>'BÚRACIE PRÁCE'!J34</f>
        <v>0</v>
      </c>
      <c r="AX95" s="79">
        <f>'BÚRACIE PRÁCE'!J35</f>
        <v>0</v>
      </c>
      <c r="AY95" s="79">
        <f>'BÚRACIE PRÁCE'!J36</f>
        <v>0</v>
      </c>
      <c r="AZ95" s="79">
        <f>'BÚRACIE PRÁCE'!F33</f>
        <v>0</v>
      </c>
      <c r="BA95" s="79">
        <f>'BÚRACIE PRÁCE'!F34</f>
        <v>0</v>
      </c>
      <c r="BB95" s="79">
        <f>'BÚRACIE PRÁCE'!F35</f>
        <v>0</v>
      </c>
      <c r="BC95" s="79">
        <f>'BÚRACIE PRÁCE'!F36</f>
        <v>0</v>
      </c>
      <c r="BD95" s="81">
        <f>'BÚRACIE PRÁCE'!F37</f>
        <v>0</v>
      </c>
      <c r="BT95" s="82" t="s">
        <v>72</v>
      </c>
      <c r="BV95" s="82" t="s">
        <v>68</v>
      </c>
      <c r="BW95" s="82" t="s">
        <v>73</v>
      </c>
      <c r="BX95" s="82" t="s">
        <v>4</v>
      </c>
      <c r="CL95" s="82" t="s">
        <v>1</v>
      </c>
      <c r="CM95" s="82" t="s">
        <v>66</v>
      </c>
    </row>
    <row r="96" spans="1:91" s="7" customFormat="1" ht="24.75" customHeight="1">
      <c r="A96" s="163" t="s">
        <v>70</v>
      </c>
      <c r="B96" s="74"/>
      <c r="C96" s="75"/>
      <c r="D96" s="199">
        <v>2</v>
      </c>
      <c r="E96" s="199"/>
      <c r="F96" s="199"/>
      <c r="G96" s="199"/>
      <c r="H96" s="199"/>
      <c r="I96" s="76"/>
      <c r="J96" s="199" t="str">
        <f>'NOVÁ STREŠNÁ KRYTINA'!E9</f>
        <v>MATERSKÁ ŠKOLA- NOVÉ VRSTVY STREŠNÉHO PLÁŠŤA</v>
      </c>
      <c r="K96" s="199"/>
      <c r="L96" s="199"/>
      <c r="M96" s="199"/>
      <c r="N96" s="199"/>
      <c r="O96" s="199"/>
      <c r="P96" s="199"/>
      <c r="Q96" s="199"/>
      <c r="R96" s="199"/>
      <c r="S96" s="199"/>
      <c r="T96" s="199"/>
      <c r="U96" s="199"/>
      <c r="V96" s="199"/>
      <c r="W96" s="199"/>
      <c r="X96" s="199"/>
      <c r="Y96" s="199"/>
      <c r="Z96" s="199"/>
      <c r="AA96" s="199"/>
      <c r="AB96" s="199"/>
      <c r="AC96" s="199"/>
      <c r="AD96" s="199"/>
      <c r="AE96" s="199"/>
      <c r="AF96" s="199"/>
      <c r="AG96" s="200"/>
      <c r="AH96" s="200"/>
      <c r="AI96" s="200"/>
      <c r="AJ96" s="200"/>
      <c r="AK96" s="200"/>
      <c r="AL96" s="200"/>
      <c r="AM96" s="200"/>
      <c r="AN96" s="200"/>
      <c r="AO96" s="200"/>
      <c r="AP96" s="200"/>
      <c r="AQ96" s="77" t="s">
        <v>71</v>
      </c>
      <c r="AR96" s="74"/>
      <c r="AS96" s="78">
        <v>0</v>
      </c>
      <c r="AT96" s="79">
        <f t="shared" si="0"/>
        <v>0</v>
      </c>
      <c r="AU96" s="80" t="e">
        <f>'NOVÁ STREŠNÁ KRYTINA'!P125</f>
        <v>#REF!</v>
      </c>
      <c r="AV96" s="79">
        <f>'NOVÁ STREŠNÁ KRYTINA'!J33</f>
        <v>0</v>
      </c>
      <c r="AW96" s="79">
        <f>'NOVÁ STREŠNÁ KRYTINA'!J34</f>
        <v>0</v>
      </c>
      <c r="AX96" s="79">
        <f>'NOVÁ STREŠNÁ KRYTINA'!J35</f>
        <v>0</v>
      </c>
      <c r="AY96" s="79">
        <f>'NOVÁ STREŠNÁ KRYTINA'!J36</f>
        <v>0</v>
      </c>
      <c r="AZ96" s="79">
        <f>'NOVÁ STREŠNÁ KRYTINA'!F33</f>
        <v>0</v>
      </c>
      <c r="BA96" s="79">
        <f>'NOVÁ STREŠNÁ KRYTINA'!F34</f>
        <v>0</v>
      </c>
      <c r="BB96" s="79">
        <f>'NOVÁ STREŠNÁ KRYTINA'!F35</f>
        <v>0</v>
      </c>
      <c r="BC96" s="79">
        <f>'NOVÁ STREŠNÁ KRYTINA'!F36</f>
        <v>0</v>
      </c>
      <c r="BD96" s="81">
        <f>'NOVÁ STREŠNÁ KRYTINA'!F37</f>
        <v>0</v>
      </c>
      <c r="BT96" s="82" t="s">
        <v>72</v>
      </c>
      <c r="BV96" s="82" t="s">
        <v>68</v>
      </c>
      <c r="BW96" s="82" t="s">
        <v>74</v>
      </c>
      <c r="BX96" s="82" t="s">
        <v>4</v>
      </c>
      <c r="CL96" s="82" t="s">
        <v>1</v>
      </c>
      <c r="CM96" s="82" t="s">
        <v>66</v>
      </c>
    </row>
    <row r="97" spans="1:57" s="2" customFormat="1" ht="6.95" customHeight="1">
      <c r="A97" s="2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4">
    <mergeCell ref="AN92:AP92"/>
    <mergeCell ref="L85:AO85"/>
    <mergeCell ref="AM87:AN87"/>
    <mergeCell ref="AM89:AP89"/>
    <mergeCell ref="AS89:AT91"/>
    <mergeCell ref="AM90:AP90"/>
    <mergeCell ref="AN94:AP94"/>
    <mergeCell ref="AN96:AP96"/>
    <mergeCell ref="AG96:AM96"/>
    <mergeCell ref="J96:AF96"/>
    <mergeCell ref="AN95:AP95"/>
    <mergeCell ref="D96:H96"/>
    <mergeCell ref="L30:P30"/>
    <mergeCell ref="W30:AE30"/>
    <mergeCell ref="J95:AF95"/>
    <mergeCell ref="AG95:AM95"/>
    <mergeCell ref="D95:H95"/>
    <mergeCell ref="C92:G92"/>
    <mergeCell ref="AG92:AM92"/>
    <mergeCell ref="I92:AF92"/>
    <mergeCell ref="AG94:AM94"/>
    <mergeCell ref="K5:AO5"/>
    <mergeCell ref="K6:AO6"/>
    <mergeCell ref="E23:AN23"/>
    <mergeCell ref="AK26:AO26"/>
    <mergeCell ref="L28:P28"/>
    <mergeCell ref="W28:AE28"/>
    <mergeCell ref="AK28:AO28"/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</mergeCells>
  <hyperlinks>
    <hyperlink ref="A95" location="'03 - SO 05 a SO 06 - búra...'!C2" display="/"/>
    <hyperlink ref="A96" location="'04 - SO 05 a SO 06 - ...'!A1" display="/"/>
  </hyperlinks>
  <pageMargins left="0.39370078740157483" right="0.39370078740157483" top="0.39370078740157483" bottom="0.39370078740157483" header="0" footer="0"/>
  <pageSetup paperSize="9" scale="75" fitToHeight="100" orientation="portrait" blackAndWhite="1" r:id="rId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4"/>
  <dimension ref="A1:BM155"/>
  <sheetViews>
    <sheetView showGridLines="0" tabSelected="1" view="pageBreakPreview" zoomScale="115" zoomScaleSheetLayoutView="115" workbookViewId="0">
      <selection activeCell="I34" sqref="I34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1" max="43" width="9.33203125" customWidth="1"/>
    <col min="44" max="65" width="9.33203125" style="1" customWidth="1"/>
    <col min="66" max="66" width="9.33203125" customWidth="1"/>
  </cols>
  <sheetData>
    <row r="1" spans="1:46">
      <c r="A1" s="83"/>
    </row>
    <row r="2" spans="1:46" s="1" customFormat="1" ht="36.950000000000003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73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75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9.25" customHeight="1">
      <c r="B7" s="17"/>
      <c r="E7" s="217" t="str">
        <f>'Rekapitulácia stavby'!K6</f>
        <v>OPRAVA STREŠNÉHO PLÁŠŤA MATERSKEJ ŠKOLY V SLOVENSKEJ ĽUPČI- ČASTI MŠ60-T18, MŠ60-T18/Z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76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8" t="s">
        <v>282</v>
      </c>
      <c r="F9" s="219"/>
      <c r="G9" s="219"/>
      <c r="H9" s="21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171" t="s">
        <v>270</v>
      </c>
      <c r="G12" s="26"/>
      <c r="H12" s="26"/>
      <c r="I12" s="23" t="s">
        <v>16</v>
      </c>
      <c r="J12" s="49">
        <f>'Rekapitulácia stavby'!AN8</f>
        <v>44570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" t="str">
        <f>'Rekapitulácia stavby'!K10</f>
        <v>Obec Slovenská Ľupča</v>
      </c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20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18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/>
      <c r="F18" s="26"/>
      <c r="G18" s="26"/>
      <c r="H18" s="26"/>
      <c r="I18" s="23" t="s">
        <v>20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22</v>
      </c>
      <c r="E20" s="26"/>
      <c r="F20" s="26" t="str">
        <f>'Rekapitulácia stavby'!K16</f>
        <v>Ing. Arch. Emil Krížo</v>
      </c>
      <c r="G20" s="26"/>
      <c r="H20" s="26"/>
      <c r="I20" s="23" t="s">
        <v>18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/>
      <c r="F24" s="26"/>
      <c r="G24" s="26"/>
      <c r="H24" s="26"/>
      <c r="I24" s="23" t="s">
        <v>20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95" t="s">
        <v>1</v>
      </c>
      <c r="F27" s="195"/>
      <c r="G27" s="195"/>
      <c r="H27" s="195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26</v>
      </c>
      <c r="E30" s="26"/>
      <c r="F30" s="26"/>
      <c r="G30" s="26"/>
      <c r="H30" s="26"/>
      <c r="I30" s="26"/>
      <c r="J30" s="172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30</v>
      </c>
      <c r="E33" s="23" t="s">
        <v>31</v>
      </c>
      <c r="F33" s="90">
        <f>ROUND((SUM(BE123:BE154)),  2)</f>
        <v>0</v>
      </c>
      <c r="G33" s="26"/>
      <c r="H33" s="26"/>
      <c r="I33" s="91"/>
      <c r="J33" s="90"/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32</v>
      </c>
      <c r="F34" s="90">
        <f>J30</f>
        <v>0</v>
      </c>
      <c r="G34" s="26"/>
      <c r="H34" s="26"/>
      <c r="I34" s="91"/>
      <c r="J34" s="90"/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0">
        <f>ROUND((SUM(BG123:BG154)),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0">
        <f>ROUND((SUM(BH123:BH154)),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35</v>
      </c>
      <c r="F37" s="90">
        <f>ROUND((SUM(BI123:BI154)),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36</v>
      </c>
      <c r="E39" s="54"/>
      <c r="F39" s="54"/>
      <c r="G39" s="94" t="s">
        <v>37</v>
      </c>
      <c r="H39" s="95" t="s">
        <v>38</v>
      </c>
      <c r="I39" s="54"/>
      <c r="J39" s="96"/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>
      <c r="B51" s="17"/>
      <c r="D51" s="1" t="str">
        <f>F20</f>
        <v>Ing. Arch. Emil Krížo</v>
      </c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98" t="s">
        <v>42</v>
      </c>
      <c r="G61" s="39" t="s">
        <v>41</v>
      </c>
      <c r="H61" s="29"/>
      <c r="I61" s="29"/>
      <c r="J61" s="99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98" t="s">
        <v>42</v>
      </c>
      <c r="G76" s="39" t="s">
        <v>41</v>
      </c>
      <c r="H76" s="29"/>
      <c r="I76" s="29"/>
      <c r="J76" s="99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17" t="str">
        <f>E7</f>
        <v>OPRAVA STREŠNÉHO PLÁŠŤA MATERSKEJ ŠKOLY V SLOVENSKEJ ĽUPČI- ČASTI MŠ60-T18, MŠ60-T18/Z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76</v>
      </c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208" t="str">
        <f>E9</f>
        <v>MATERSKÁ ŠKOLA- BÚRACIE PRÁCE</v>
      </c>
      <c r="F87" s="219"/>
      <c r="G87" s="219"/>
      <c r="H87" s="21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171"/>
      <c r="F89" s="21" t="str">
        <f>F12</f>
        <v>Slovenská Ľupča</v>
      </c>
      <c r="G89" s="26"/>
      <c r="H89" s="26"/>
      <c r="I89" s="23" t="s">
        <v>16</v>
      </c>
      <c r="J89" s="49">
        <f>IF(J12="","",J12)</f>
        <v>44570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22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21</v>
      </c>
      <c r="D92" s="26"/>
      <c r="E92" s="26"/>
      <c r="F92" s="21" t="str">
        <f>IF(E18="","",E18)</f>
        <v/>
      </c>
      <c r="G92" s="26"/>
      <c r="H92" s="26"/>
      <c r="I92" s="23" t="s">
        <v>24</v>
      </c>
      <c r="J92" s="24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78</v>
      </c>
      <c r="D94" s="92"/>
      <c r="E94" s="92"/>
      <c r="F94" s="92"/>
      <c r="G94" s="92"/>
      <c r="H94" s="92"/>
      <c r="I94" s="92"/>
      <c r="J94" s="101" t="s">
        <v>79</v>
      </c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80</v>
      </c>
      <c r="D96" s="26"/>
      <c r="E96" s="26"/>
      <c r="F96" s="26"/>
      <c r="G96" s="26"/>
      <c r="H96" s="26"/>
      <c r="I96" s="26"/>
      <c r="J96" s="65"/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81</v>
      </c>
    </row>
    <row r="97" spans="1:31" s="9" customFormat="1" ht="24.95" customHeight="1">
      <c r="B97" s="103"/>
      <c r="D97" s="104" t="s">
        <v>82</v>
      </c>
      <c r="E97" s="105"/>
      <c r="F97" s="105"/>
      <c r="G97" s="105"/>
      <c r="H97" s="105"/>
      <c r="I97" s="105"/>
      <c r="J97" s="106"/>
      <c r="L97" s="103"/>
    </row>
    <row r="98" spans="1:31" s="10" customFormat="1" ht="19.899999999999999" customHeight="1">
      <c r="B98" s="107"/>
      <c r="D98" s="108" t="s">
        <v>83</v>
      </c>
      <c r="E98" s="109"/>
      <c r="F98" s="109"/>
      <c r="G98" s="109"/>
      <c r="H98" s="109"/>
      <c r="I98" s="109"/>
      <c r="J98" s="110"/>
      <c r="L98" s="107"/>
    </row>
    <row r="99" spans="1:31" s="9" customFormat="1" ht="24.95" customHeight="1">
      <c r="B99" s="103"/>
      <c r="D99" s="104" t="s">
        <v>85</v>
      </c>
      <c r="E99" s="105"/>
      <c r="F99" s="105"/>
      <c r="G99" s="105"/>
      <c r="H99" s="105"/>
      <c r="I99" s="105"/>
      <c r="J99" s="106"/>
      <c r="L99" s="103"/>
    </row>
    <row r="100" spans="1:31" s="10" customFormat="1" ht="19.899999999999999" customHeight="1">
      <c r="B100" s="107"/>
      <c r="D100" s="108" t="s">
        <v>129</v>
      </c>
      <c r="E100" s="109"/>
      <c r="F100" s="109"/>
      <c r="G100" s="109"/>
      <c r="H100" s="109"/>
      <c r="I100" s="109"/>
      <c r="J100" s="110"/>
      <c r="L100" s="107"/>
    </row>
    <row r="101" spans="1:31" s="10" customFormat="1" ht="19.899999999999999" customHeight="1">
      <c r="B101" s="107"/>
      <c r="D101" s="108" t="s">
        <v>131</v>
      </c>
      <c r="E101" s="109"/>
      <c r="F101" s="109"/>
      <c r="G101" s="109"/>
      <c r="H101" s="109"/>
      <c r="I101" s="109"/>
      <c r="J101" s="110"/>
      <c r="L101" s="107"/>
    </row>
    <row r="102" spans="1:31" s="10" customFormat="1" ht="19.899999999999999" customHeight="1">
      <c r="B102" s="107"/>
      <c r="D102" s="108" t="s">
        <v>86</v>
      </c>
      <c r="E102" s="109"/>
      <c r="F102" s="109"/>
      <c r="G102" s="109"/>
      <c r="H102" s="109"/>
      <c r="I102" s="109"/>
      <c r="J102" s="110"/>
      <c r="L102" s="107"/>
    </row>
    <row r="103" spans="1:31" s="9" customFormat="1" ht="24.95" customHeight="1">
      <c r="B103" s="103"/>
      <c r="D103" s="104" t="s">
        <v>183</v>
      </c>
      <c r="E103" s="105"/>
      <c r="F103" s="105"/>
      <c r="G103" s="105"/>
      <c r="H103" s="105"/>
      <c r="I103" s="105"/>
      <c r="J103" s="106"/>
      <c r="L103" s="103"/>
    </row>
    <row r="104" spans="1:31" s="2" customFormat="1" ht="21.75" customHeight="1">
      <c r="A104" s="26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3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</row>
    <row r="105" spans="1:31" s="2" customFormat="1" ht="6.95" customHeight="1">
      <c r="A105" s="2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3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</row>
    <row r="109" spans="1:31" s="2" customFormat="1" ht="6.95" customHeight="1">
      <c r="A109" s="26"/>
      <c r="B109" s="43"/>
      <c r="C109" s="44"/>
      <c r="D109" s="44"/>
      <c r="E109" s="44"/>
      <c r="F109" s="44"/>
      <c r="G109" s="44"/>
      <c r="H109" s="44"/>
      <c r="I109" s="44"/>
      <c r="J109" s="44"/>
      <c r="K109" s="44"/>
      <c r="L109" s="3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</row>
    <row r="110" spans="1:31" s="2" customFormat="1" ht="24.95" customHeight="1">
      <c r="A110" s="26"/>
      <c r="B110" s="27"/>
      <c r="C110" s="18" t="s">
        <v>87</v>
      </c>
      <c r="D110" s="26"/>
      <c r="E110" s="26"/>
      <c r="F110" s="26"/>
      <c r="G110" s="26"/>
      <c r="H110" s="26"/>
      <c r="I110" s="26"/>
      <c r="J110" s="26"/>
      <c r="K110" s="26"/>
      <c r="L110" s="3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</row>
    <row r="111" spans="1:31" s="2" customFormat="1" ht="6.9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12" customHeight="1">
      <c r="A112" s="26"/>
      <c r="B112" s="27"/>
      <c r="C112" s="23" t="s">
        <v>12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16.5" customHeight="1">
      <c r="A113" s="26"/>
      <c r="B113" s="27"/>
      <c r="C113" s="26"/>
      <c r="D113" s="26"/>
      <c r="E113" s="217" t="str">
        <f>E7</f>
        <v>OPRAVA STREŠNÉHO PLÁŠŤA MATERSKEJ ŠKOLY V SLOVENSKEJ ĽUPČI- ČASTI MŠ60-T18, MŠ60-T18/Z</v>
      </c>
      <c r="F113" s="218"/>
      <c r="G113" s="218"/>
      <c r="H113" s="218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76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08" t="str">
        <f>E9</f>
        <v>MATERSKÁ ŠKOLA- BÚRACIE PRÁCE</v>
      </c>
      <c r="F115" s="219"/>
      <c r="G115" s="219"/>
      <c r="H115" s="219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6.95" customHeight="1">
      <c r="A116" s="26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2" customHeight="1">
      <c r="A117" s="26"/>
      <c r="B117" s="27"/>
      <c r="C117" s="23" t="s">
        <v>15</v>
      </c>
      <c r="D117" s="26"/>
      <c r="E117" s="26"/>
      <c r="F117" s="21" t="str">
        <f>F12</f>
        <v>Slovenská Ľupča</v>
      </c>
      <c r="G117" s="26"/>
      <c r="H117" s="26"/>
      <c r="I117" s="23" t="s">
        <v>16</v>
      </c>
      <c r="J117" s="49">
        <f>IF(J12="","",J12)</f>
        <v>44570</v>
      </c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5.2" customHeight="1">
      <c r="A119" s="26"/>
      <c r="B119" s="27"/>
      <c r="C119" s="23" t="s">
        <v>17</v>
      </c>
      <c r="D119" s="26"/>
      <c r="E119" s="26"/>
      <c r="F119" s="21" t="str">
        <f>E15</f>
        <v xml:space="preserve"> </v>
      </c>
      <c r="G119" s="26"/>
      <c r="H119" s="26"/>
      <c r="I119" s="23" t="s">
        <v>22</v>
      </c>
      <c r="J119" s="24" t="str">
        <f>E21</f>
        <v xml:space="preserve"> 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15.2" customHeight="1">
      <c r="A120" s="26"/>
      <c r="B120" s="27"/>
      <c r="C120" s="23" t="s">
        <v>21</v>
      </c>
      <c r="D120" s="26"/>
      <c r="E120" s="26"/>
      <c r="F120" s="21" t="str">
        <f>IF(E18="","",E18)</f>
        <v/>
      </c>
      <c r="G120" s="26"/>
      <c r="H120" s="26"/>
      <c r="I120" s="23" t="s">
        <v>24</v>
      </c>
      <c r="J120" s="24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0.35" customHeight="1">
      <c r="A121" s="26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11" customFormat="1" ht="29.25" customHeight="1">
      <c r="A122" s="111"/>
      <c r="B122" s="112"/>
      <c r="C122" s="113" t="s">
        <v>88</v>
      </c>
      <c r="D122" s="114" t="s">
        <v>51</v>
      </c>
      <c r="E122" s="114" t="s">
        <v>47</v>
      </c>
      <c r="F122" s="114" t="s">
        <v>48</v>
      </c>
      <c r="G122" s="114" t="s">
        <v>89</v>
      </c>
      <c r="H122" s="114" t="s">
        <v>90</v>
      </c>
      <c r="I122" s="114" t="s">
        <v>91</v>
      </c>
      <c r="J122" s="115" t="s">
        <v>79</v>
      </c>
      <c r="K122" s="116" t="s">
        <v>92</v>
      </c>
      <c r="L122" s="117"/>
      <c r="M122" s="56" t="s">
        <v>1</v>
      </c>
      <c r="N122" s="57" t="s">
        <v>30</v>
      </c>
      <c r="O122" s="57" t="s">
        <v>93</v>
      </c>
      <c r="P122" s="57" t="s">
        <v>94</v>
      </c>
      <c r="Q122" s="57" t="s">
        <v>95</v>
      </c>
      <c r="R122" s="57" t="s">
        <v>96</v>
      </c>
      <c r="S122" s="57" t="s">
        <v>97</v>
      </c>
      <c r="T122" s="58" t="s">
        <v>98</v>
      </c>
      <c r="U122" s="111"/>
      <c r="V122" s="111"/>
      <c r="W122" s="111"/>
      <c r="X122" s="111"/>
      <c r="Y122" s="111"/>
      <c r="Z122" s="111"/>
      <c r="AA122" s="111"/>
      <c r="AB122" s="111"/>
      <c r="AC122" s="111"/>
      <c r="AD122" s="111"/>
      <c r="AE122" s="111"/>
    </row>
    <row r="123" spans="1:65" s="2" customFormat="1" ht="22.9" customHeight="1">
      <c r="A123" s="26"/>
      <c r="B123" s="27"/>
      <c r="C123" s="63" t="s">
        <v>80</v>
      </c>
      <c r="D123" s="26"/>
      <c r="E123" s="26"/>
      <c r="F123" s="26"/>
      <c r="G123" s="26"/>
      <c r="H123" s="26"/>
      <c r="I123" s="26"/>
      <c r="J123" s="118"/>
      <c r="K123" s="26"/>
      <c r="L123" s="27"/>
      <c r="M123" s="59"/>
      <c r="N123" s="50"/>
      <c r="O123" s="60"/>
      <c r="P123" s="119" t="e">
        <f>P124+#REF!+P153</f>
        <v>#REF!</v>
      </c>
      <c r="Q123" s="60"/>
      <c r="R123" s="119" t="e">
        <f>R124+#REF!+R153</f>
        <v>#REF!</v>
      </c>
      <c r="S123" s="60"/>
      <c r="T123" s="120" t="e">
        <f>T124+#REF!+T153</f>
        <v>#REF!</v>
      </c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T123" s="14" t="s">
        <v>65</v>
      </c>
      <c r="AU123" s="14" t="s">
        <v>81</v>
      </c>
      <c r="BK123" s="121" t="e">
        <f>BK124+#REF!+BK153</f>
        <v>#REF!</v>
      </c>
    </row>
    <row r="124" spans="1:65" s="12" customFormat="1" ht="25.9" customHeight="1">
      <c r="B124" s="122"/>
      <c r="D124" s="123" t="s">
        <v>65</v>
      </c>
      <c r="E124" s="124" t="s">
        <v>99</v>
      </c>
      <c r="F124" s="124" t="s">
        <v>100</v>
      </c>
      <c r="J124" s="125"/>
      <c r="L124" s="122"/>
      <c r="M124" s="126"/>
      <c r="N124" s="127"/>
      <c r="O124" s="127"/>
      <c r="P124" s="128" t="e">
        <f>P125</f>
        <v>#REF!</v>
      </c>
      <c r="Q124" s="127"/>
      <c r="R124" s="128" t="e">
        <f>R125</f>
        <v>#REF!</v>
      </c>
      <c r="S124" s="127"/>
      <c r="T124" s="129" t="e">
        <f>T125</f>
        <v>#REF!</v>
      </c>
      <c r="AR124" s="123" t="s">
        <v>72</v>
      </c>
      <c r="AT124" s="130" t="s">
        <v>65</v>
      </c>
      <c r="AU124" s="130" t="s">
        <v>66</v>
      </c>
      <c r="AY124" s="123" t="s">
        <v>101</v>
      </c>
      <c r="BK124" s="131" t="e">
        <f>BK125</f>
        <v>#REF!</v>
      </c>
    </row>
    <row r="125" spans="1:65" s="12" customFormat="1" ht="22.9" customHeight="1">
      <c r="B125" s="122"/>
      <c r="D125" s="123" t="s">
        <v>65</v>
      </c>
      <c r="E125" s="132" t="s">
        <v>109</v>
      </c>
      <c r="F125" s="132" t="s">
        <v>110</v>
      </c>
      <c r="J125" s="178"/>
      <c r="L125" s="122"/>
      <c r="M125" s="126"/>
      <c r="N125" s="127"/>
      <c r="O125" s="127"/>
      <c r="P125" s="128" t="e">
        <f>SUM(P126:P138)</f>
        <v>#REF!</v>
      </c>
      <c r="Q125" s="127"/>
      <c r="R125" s="128" t="e">
        <f>SUM(R126:R138)</f>
        <v>#REF!</v>
      </c>
      <c r="S125" s="127"/>
      <c r="T125" s="129" t="e">
        <f>SUM(T126:T138)</f>
        <v>#REF!</v>
      </c>
      <c r="AR125" s="123" t="s">
        <v>72</v>
      </c>
      <c r="AT125" s="130" t="s">
        <v>65</v>
      </c>
      <c r="AU125" s="130" t="s">
        <v>72</v>
      </c>
      <c r="AY125" s="123" t="s">
        <v>101</v>
      </c>
      <c r="BK125" s="131" t="e">
        <f>SUM(BK126:BK138)</f>
        <v>#REF!</v>
      </c>
    </row>
    <row r="126" spans="1:65" s="2" customFormat="1" ht="27" customHeight="1">
      <c r="A126" s="26"/>
      <c r="B126" s="134"/>
      <c r="C126" s="135">
        <v>1</v>
      </c>
      <c r="D126" s="135" t="s">
        <v>102</v>
      </c>
      <c r="E126" s="136" t="s">
        <v>184</v>
      </c>
      <c r="F126" s="137" t="s">
        <v>185</v>
      </c>
      <c r="G126" s="138" t="s">
        <v>186</v>
      </c>
      <c r="H126" s="139">
        <v>7</v>
      </c>
      <c r="I126" s="140"/>
      <c r="J126" s="140"/>
      <c r="K126" s="141"/>
      <c r="L126" s="27"/>
      <c r="M126" s="142" t="s">
        <v>1</v>
      </c>
      <c r="N126" s="143" t="s">
        <v>32</v>
      </c>
      <c r="O126" s="144">
        <v>1.9379999999999999</v>
      </c>
      <c r="P126" s="144">
        <f t="shared" ref="P126" si="0">O126*H126</f>
        <v>13.565999999999999</v>
      </c>
      <c r="Q126" s="144">
        <v>0</v>
      </c>
      <c r="R126" s="144">
        <f t="shared" ref="R126" si="1">Q126*H126</f>
        <v>0</v>
      </c>
      <c r="S126" s="144">
        <v>0</v>
      </c>
      <c r="T126" s="145">
        <f t="shared" ref="T126" si="2">S126*H126</f>
        <v>0</v>
      </c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R126" s="146" t="s">
        <v>104</v>
      </c>
      <c r="AT126" s="146" t="s">
        <v>102</v>
      </c>
      <c r="AU126" s="146" t="s">
        <v>105</v>
      </c>
      <c r="AY126" s="14" t="s">
        <v>101</v>
      </c>
      <c r="BE126" s="147">
        <f t="shared" ref="BE126" si="3">IF(N126="základná",J126,0)</f>
        <v>0</v>
      </c>
      <c r="BF126" s="147">
        <f t="shared" ref="BF126" si="4">IF(N126="znížená",J126,0)</f>
        <v>0</v>
      </c>
      <c r="BG126" s="147">
        <f t="shared" ref="BG126" si="5">IF(N126="zákl. prenesená",J126,0)</f>
        <v>0</v>
      </c>
      <c r="BH126" s="147">
        <f t="shared" ref="BH126" si="6">IF(N126="zníž. prenesená",J126,0)</f>
        <v>0</v>
      </c>
      <c r="BI126" s="147">
        <f t="shared" ref="BI126" si="7">IF(N126="nulová",J126,0)</f>
        <v>0</v>
      </c>
      <c r="BJ126" s="14" t="s">
        <v>105</v>
      </c>
      <c r="BK126" s="147">
        <f t="shared" ref="BK126" si="8">ROUND(I126*H126,2)</f>
        <v>0</v>
      </c>
      <c r="BL126" s="14" t="s">
        <v>104</v>
      </c>
      <c r="BM126" s="146" t="s">
        <v>187</v>
      </c>
    </row>
    <row r="127" spans="1:65" s="2" customFormat="1" ht="24" customHeight="1">
      <c r="A127" s="26"/>
      <c r="B127" s="134"/>
      <c r="C127" s="135">
        <v>2</v>
      </c>
      <c r="D127" s="135" t="s">
        <v>102</v>
      </c>
      <c r="E127" s="136" t="s">
        <v>113</v>
      </c>
      <c r="F127" s="137" t="s">
        <v>114</v>
      </c>
      <c r="G127" s="138" t="s">
        <v>112</v>
      </c>
      <c r="H127" s="139">
        <v>10</v>
      </c>
      <c r="I127" s="140"/>
      <c r="J127" s="140"/>
      <c r="K127" s="141"/>
      <c r="L127" s="27"/>
      <c r="M127" s="142" t="s">
        <v>1</v>
      </c>
      <c r="N127" s="143" t="s">
        <v>32</v>
      </c>
      <c r="O127" s="144">
        <v>1.4550000000000001</v>
      </c>
      <c r="P127" s="144" t="e">
        <f>O127*#REF!</f>
        <v>#REF!</v>
      </c>
      <c r="Q127" s="144">
        <v>0</v>
      </c>
      <c r="R127" s="144" t="e">
        <f>Q127*#REF!</f>
        <v>#REF!</v>
      </c>
      <c r="S127" s="144">
        <v>1.905</v>
      </c>
      <c r="T127" s="145" t="e">
        <f>S127*#REF!</f>
        <v>#REF!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6" t="s">
        <v>104</v>
      </c>
      <c r="AT127" s="146" t="s">
        <v>102</v>
      </c>
      <c r="AU127" s="146" t="s">
        <v>105</v>
      </c>
      <c r="AY127" s="14" t="s">
        <v>101</v>
      </c>
      <c r="BE127" s="147">
        <f>IF(N127="základná",#REF!,0)</f>
        <v>0</v>
      </c>
      <c r="BF127" s="147" t="e">
        <f>IF(N127="znížená",#REF!,0)</f>
        <v>#REF!</v>
      </c>
      <c r="BG127" s="147">
        <f>IF(N127="zákl. prenesená",#REF!,0)</f>
        <v>0</v>
      </c>
      <c r="BH127" s="147">
        <f>IF(N127="zníž. prenesená",#REF!,0)</f>
        <v>0</v>
      </c>
      <c r="BI127" s="147">
        <f>IF(N127="nulová",#REF!,0)</f>
        <v>0</v>
      </c>
      <c r="BJ127" s="14" t="s">
        <v>105</v>
      </c>
      <c r="BK127" s="147" t="e">
        <f>ROUND(#REF!*#REF!,2)</f>
        <v>#REF!</v>
      </c>
      <c r="BL127" s="14" t="s">
        <v>104</v>
      </c>
      <c r="BM127" s="146" t="s">
        <v>188</v>
      </c>
    </row>
    <row r="128" spans="1:65" s="2" customFormat="1" ht="24.75" customHeight="1">
      <c r="A128" s="26"/>
      <c r="B128" s="134"/>
      <c r="C128" s="135">
        <v>3</v>
      </c>
      <c r="D128" s="135" t="s">
        <v>102</v>
      </c>
      <c r="E128" s="136" t="s">
        <v>115</v>
      </c>
      <c r="F128" s="137" t="s">
        <v>116</v>
      </c>
      <c r="G128" s="138" t="s">
        <v>112</v>
      </c>
      <c r="H128" s="139">
        <v>10</v>
      </c>
      <c r="I128" s="140"/>
      <c r="J128" s="140"/>
      <c r="K128" s="141"/>
      <c r="L128" s="27"/>
      <c r="M128" s="142" t="s">
        <v>1</v>
      </c>
      <c r="N128" s="143" t="s">
        <v>32</v>
      </c>
      <c r="O128" s="144">
        <v>0.19800000000000001</v>
      </c>
      <c r="P128" s="144" t="e">
        <f>O128*#REF!</f>
        <v>#REF!</v>
      </c>
      <c r="Q128" s="144">
        <v>0</v>
      </c>
      <c r="R128" s="144" t="e">
        <f>Q128*#REF!</f>
        <v>#REF!</v>
      </c>
      <c r="S128" s="144">
        <v>7.4999999999999997E-2</v>
      </c>
      <c r="T128" s="145" t="e">
        <f>S128*#REF!</f>
        <v>#REF!</v>
      </c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R128" s="146" t="s">
        <v>104</v>
      </c>
      <c r="AT128" s="146" t="s">
        <v>102</v>
      </c>
      <c r="AU128" s="146" t="s">
        <v>105</v>
      </c>
      <c r="AY128" s="14" t="s">
        <v>101</v>
      </c>
      <c r="BE128" s="147">
        <f>IF(N128="základná",#REF!,0)</f>
        <v>0</v>
      </c>
      <c r="BF128" s="147" t="e">
        <f>IF(N128="znížená",#REF!,0)</f>
        <v>#REF!</v>
      </c>
      <c r="BG128" s="147">
        <f>IF(N128="zákl. prenesená",#REF!,0)</f>
        <v>0</v>
      </c>
      <c r="BH128" s="147">
        <f>IF(N128="zníž. prenesená",#REF!,0)</f>
        <v>0</v>
      </c>
      <c r="BI128" s="147">
        <f>IF(N128="nulová",#REF!,0)</f>
        <v>0</v>
      </c>
      <c r="BJ128" s="14" t="s">
        <v>105</v>
      </c>
      <c r="BK128" s="147" t="e">
        <f>ROUND(#REF!*#REF!,2)</f>
        <v>#REF!</v>
      </c>
      <c r="BL128" s="14" t="s">
        <v>104</v>
      </c>
      <c r="BM128" s="146" t="s">
        <v>189</v>
      </c>
    </row>
    <row r="129" spans="1:65" s="2" customFormat="1" ht="23.25" customHeight="1">
      <c r="A129" s="26"/>
      <c r="B129" s="134"/>
      <c r="C129" s="135">
        <v>4</v>
      </c>
      <c r="D129" s="135" t="s">
        <v>102</v>
      </c>
      <c r="E129" s="136" t="s">
        <v>117</v>
      </c>
      <c r="F129" s="137" t="s">
        <v>198</v>
      </c>
      <c r="G129" s="138" t="s">
        <v>112</v>
      </c>
      <c r="H129" s="139">
        <v>7</v>
      </c>
      <c r="I129" s="140"/>
      <c r="J129" s="140"/>
      <c r="K129" s="141"/>
      <c r="L129" s="27"/>
      <c r="M129" s="142" t="s">
        <v>1</v>
      </c>
      <c r="N129" s="143" t="s">
        <v>32</v>
      </c>
      <c r="O129" s="144">
        <v>6.4480000000000004</v>
      </c>
      <c r="P129" s="144" t="e">
        <f>O129*#REF!</f>
        <v>#REF!</v>
      </c>
      <c r="Q129" s="144">
        <v>0</v>
      </c>
      <c r="R129" s="144" t="e">
        <f>Q129*#REF!</f>
        <v>#REF!</v>
      </c>
      <c r="S129" s="144">
        <v>2.1</v>
      </c>
      <c r="T129" s="145" t="e">
        <f>S129*#REF!</f>
        <v>#REF!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6" t="s">
        <v>104</v>
      </c>
      <c r="AT129" s="146" t="s">
        <v>102</v>
      </c>
      <c r="AU129" s="146" t="s">
        <v>105</v>
      </c>
      <c r="AY129" s="14" t="s">
        <v>101</v>
      </c>
      <c r="BE129" s="147">
        <f>IF(N129="základná",#REF!,0)</f>
        <v>0</v>
      </c>
      <c r="BF129" s="147" t="e">
        <f>IF(N129="znížená",#REF!,0)</f>
        <v>#REF!</v>
      </c>
      <c r="BG129" s="147">
        <f>IF(N129="zákl. prenesená",#REF!,0)</f>
        <v>0</v>
      </c>
      <c r="BH129" s="147">
        <f>IF(N129="zníž. prenesená",#REF!,0)</f>
        <v>0</v>
      </c>
      <c r="BI129" s="147">
        <f>IF(N129="nulová",#REF!,0)</f>
        <v>0</v>
      </c>
      <c r="BJ129" s="14" t="s">
        <v>105</v>
      </c>
      <c r="BK129" s="147" t="e">
        <f>ROUND(#REF!*#REF!,2)</f>
        <v>#REF!</v>
      </c>
      <c r="BL129" s="14" t="s">
        <v>104</v>
      </c>
      <c r="BM129" s="146" t="s">
        <v>190</v>
      </c>
    </row>
    <row r="130" spans="1:65" s="2" customFormat="1" ht="24" customHeight="1">
      <c r="A130" s="26"/>
      <c r="B130" s="134"/>
      <c r="C130" s="135">
        <v>5</v>
      </c>
      <c r="D130" s="135" t="s">
        <v>102</v>
      </c>
      <c r="E130" s="136" t="s">
        <v>200</v>
      </c>
      <c r="F130" s="137" t="s">
        <v>201</v>
      </c>
      <c r="G130" s="138" t="s">
        <v>126</v>
      </c>
      <c r="H130" s="139">
        <v>1</v>
      </c>
      <c r="I130" s="140"/>
      <c r="J130" s="140"/>
      <c r="K130" s="141"/>
      <c r="L130" s="27"/>
      <c r="M130" s="142" t="s">
        <v>1</v>
      </c>
      <c r="N130" s="143" t="s">
        <v>32</v>
      </c>
      <c r="O130" s="144">
        <v>10.804</v>
      </c>
      <c r="P130" s="144" t="e">
        <f>O130*#REF!</f>
        <v>#REF!</v>
      </c>
      <c r="Q130" s="144">
        <v>0</v>
      </c>
      <c r="R130" s="144" t="e">
        <f>Q130*#REF!</f>
        <v>#REF!</v>
      </c>
      <c r="S130" s="144">
        <v>2.2000000000000002</v>
      </c>
      <c r="T130" s="145" t="e">
        <f>S130*#REF!</f>
        <v>#REF!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R130" s="146" t="s">
        <v>104</v>
      </c>
      <c r="AT130" s="146" t="s">
        <v>102</v>
      </c>
      <c r="AU130" s="146" t="s">
        <v>105</v>
      </c>
      <c r="AY130" s="14" t="s">
        <v>101</v>
      </c>
      <c r="BE130" s="147">
        <f>IF(N130="základná",#REF!,0)</f>
        <v>0</v>
      </c>
      <c r="BF130" s="147" t="e">
        <f>IF(N130="znížená",#REF!,0)</f>
        <v>#REF!</v>
      </c>
      <c r="BG130" s="147">
        <f>IF(N130="zákl. prenesená",#REF!,0)</f>
        <v>0</v>
      </c>
      <c r="BH130" s="147">
        <f>IF(N130="zníž. prenesená",#REF!,0)</f>
        <v>0</v>
      </c>
      <c r="BI130" s="147">
        <f>IF(N130="nulová",#REF!,0)</f>
        <v>0</v>
      </c>
      <c r="BJ130" s="14" t="s">
        <v>105</v>
      </c>
      <c r="BK130" s="147" t="e">
        <f>ROUND(#REF!*#REF!,2)</f>
        <v>#REF!</v>
      </c>
      <c r="BL130" s="14" t="s">
        <v>104</v>
      </c>
      <c r="BM130" s="146" t="s">
        <v>191</v>
      </c>
    </row>
    <row r="131" spans="1:65" s="2" customFormat="1" ht="27" customHeight="1">
      <c r="A131" s="26"/>
      <c r="B131" s="134"/>
      <c r="C131" s="12"/>
      <c r="D131" s="123" t="s">
        <v>65</v>
      </c>
      <c r="E131" s="124" t="s">
        <v>120</v>
      </c>
      <c r="F131" s="124" t="s">
        <v>121</v>
      </c>
      <c r="G131" s="12"/>
      <c r="H131" s="12"/>
      <c r="I131" s="12"/>
      <c r="J131" s="125"/>
      <c r="K131" s="141"/>
      <c r="L131" s="27"/>
      <c r="M131" s="142" t="s">
        <v>1</v>
      </c>
      <c r="N131" s="143" t="s">
        <v>32</v>
      </c>
      <c r="O131" s="144">
        <v>0.16600000000000001</v>
      </c>
      <c r="P131" s="144" t="e">
        <f>O131*#REF!</f>
        <v>#REF!</v>
      </c>
      <c r="Q131" s="144">
        <v>0</v>
      </c>
      <c r="R131" s="144" t="e">
        <f>Q131*#REF!</f>
        <v>#REF!</v>
      </c>
      <c r="S131" s="144">
        <v>0.02</v>
      </c>
      <c r="T131" s="145" t="e">
        <f>S131*#REF!</f>
        <v>#REF!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6" t="s">
        <v>104</v>
      </c>
      <c r="AT131" s="146" t="s">
        <v>102</v>
      </c>
      <c r="AU131" s="146" t="s">
        <v>105</v>
      </c>
      <c r="AY131" s="14" t="s">
        <v>101</v>
      </c>
      <c r="BE131" s="147">
        <f>IF(N131="základná",#REF!,0)</f>
        <v>0</v>
      </c>
      <c r="BF131" s="147" t="e">
        <f>IF(N131="znížená",#REF!,0)</f>
        <v>#REF!</v>
      </c>
      <c r="BG131" s="147">
        <f>IF(N131="zákl. prenesená",#REF!,0)</f>
        <v>0</v>
      </c>
      <c r="BH131" s="147">
        <f>IF(N131="zníž. prenesená",#REF!,0)</f>
        <v>0</v>
      </c>
      <c r="BI131" s="147">
        <f>IF(N131="nulová",#REF!,0)</f>
        <v>0</v>
      </c>
      <c r="BJ131" s="14" t="s">
        <v>105</v>
      </c>
      <c r="BK131" s="147" t="e">
        <f>ROUND(#REF!*#REF!,2)</f>
        <v>#REF!</v>
      </c>
      <c r="BL131" s="14" t="s">
        <v>104</v>
      </c>
      <c r="BM131" s="146" t="s">
        <v>192</v>
      </c>
    </row>
    <row r="132" spans="1:65" s="2" customFormat="1" ht="25.5" customHeight="1">
      <c r="A132" s="26"/>
      <c r="B132" s="134"/>
      <c r="C132" s="12"/>
      <c r="D132" s="123" t="s">
        <v>65</v>
      </c>
      <c r="E132" s="132" t="s">
        <v>136</v>
      </c>
      <c r="F132" s="132" t="s">
        <v>137</v>
      </c>
      <c r="G132" s="12"/>
      <c r="H132" s="12"/>
      <c r="I132" s="12"/>
      <c r="J132" s="178"/>
      <c r="K132" s="141"/>
      <c r="L132" s="27"/>
      <c r="M132" s="142" t="s">
        <v>1</v>
      </c>
      <c r="N132" s="143" t="s">
        <v>32</v>
      </c>
      <c r="O132" s="144">
        <v>0.54100000000000004</v>
      </c>
      <c r="P132" s="144" t="e">
        <f>O132*#REF!</f>
        <v>#REF!</v>
      </c>
      <c r="Q132" s="144">
        <v>0</v>
      </c>
      <c r="R132" s="144" t="e">
        <f>Q132*#REF!</f>
        <v>#REF!</v>
      </c>
      <c r="S132" s="144">
        <v>2.7E-2</v>
      </c>
      <c r="T132" s="145" t="e">
        <f>S132*#REF!</f>
        <v>#REF!</v>
      </c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R132" s="146" t="s">
        <v>104</v>
      </c>
      <c r="AT132" s="146" t="s">
        <v>102</v>
      </c>
      <c r="AU132" s="146" t="s">
        <v>105</v>
      </c>
      <c r="AY132" s="14" t="s">
        <v>101</v>
      </c>
      <c r="BE132" s="147">
        <f>IF(N132="základná",#REF!,0)</f>
        <v>0</v>
      </c>
      <c r="BF132" s="147" t="e">
        <f>IF(N132="znížená",#REF!,0)</f>
        <v>#REF!</v>
      </c>
      <c r="BG132" s="147">
        <f>IF(N132="zákl. prenesená",#REF!,0)</f>
        <v>0</v>
      </c>
      <c r="BH132" s="147">
        <f>IF(N132="zníž. prenesená",#REF!,0)</f>
        <v>0</v>
      </c>
      <c r="BI132" s="147">
        <f>IF(N132="nulová",#REF!,0)</f>
        <v>0</v>
      </c>
      <c r="BJ132" s="14" t="s">
        <v>105</v>
      </c>
      <c r="BK132" s="147" t="e">
        <f>ROUND(#REF!*#REF!,2)</f>
        <v>#REF!</v>
      </c>
      <c r="BL132" s="14" t="s">
        <v>104</v>
      </c>
      <c r="BM132" s="146" t="s">
        <v>193</v>
      </c>
    </row>
    <row r="133" spans="1:65" s="2" customFormat="1" ht="35.25" customHeight="1">
      <c r="A133" s="26"/>
      <c r="B133" s="134"/>
      <c r="C133" s="135">
        <v>6</v>
      </c>
      <c r="D133" s="135" t="s">
        <v>102</v>
      </c>
      <c r="E133" s="136" t="s">
        <v>203</v>
      </c>
      <c r="F133" s="137" t="s">
        <v>267</v>
      </c>
      <c r="G133" s="138" t="s">
        <v>103</v>
      </c>
      <c r="H133" s="139">
        <v>55</v>
      </c>
      <c r="I133" s="140"/>
      <c r="J133" s="140"/>
      <c r="K133" s="141"/>
      <c r="L133" s="27"/>
      <c r="M133" s="142" t="s">
        <v>1</v>
      </c>
      <c r="N133" s="143" t="s">
        <v>32</v>
      </c>
      <c r="O133" s="144">
        <v>0.188</v>
      </c>
      <c r="P133" s="144" t="e">
        <f>O133*#REF!</f>
        <v>#REF!</v>
      </c>
      <c r="Q133" s="144">
        <v>0</v>
      </c>
      <c r="R133" s="144" t="e">
        <f>Q133*#REF!</f>
        <v>#REF!</v>
      </c>
      <c r="S133" s="144">
        <v>1.2E-2</v>
      </c>
      <c r="T133" s="145" t="e">
        <f>S133*#REF!</f>
        <v>#REF!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46" t="s">
        <v>104</v>
      </c>
      <c r="AT133" s="146" t="s">
        <v>102</v>
      </c>
      <c r="AU133" s="146" t="s">
        <v>105</v>
      </c>
      <c r="AY133" s="14" t="s">
        <v>101</v>
      </c>
      <c r="BE133" s="147">
        <f>IF(N133="základná",#REF!,0)</f>
        <v>0</v>
      </c>
      <c r="BF133" s="147" t="e">
        <f>IF(N133="znížená",#REF!,0)</f>
        <v>#REF!</v>
      </c>
      <c r="BG133" s="147">
        <f>IF(N133="zákl. prenesená",#REF!,0)</f>
        <v>0</v>
      </c>
      <c r="BH133" s="147">
        <f>IF(N133="zníž. prenesená",#REF!,0)</f>
        <v>0</v>
      </c>
      <c r="BI133" s="147">
        <f>IF(N133="nulová",#REF!,0)</f>
        <v>0</v>
      </c>
      <c r="BJ133" s="14" t="s">
        <v>105</v>
      </c>
      <c r="BK133" s="147" t="e">
        <f>ROUND(#REF!*#REF!,2)</f>
        <v>#REF!</v>
      </c>
      <c r="BL133" s="14" t="s">
        <v>104</v>
      </c>
      <c r="BM133" s="146" t="s">
        <v>194</v>
      </c>
    </row>
    <row r="134" spans="1:65" s="2" customFormat="1" ht="16.5" customHeight="1">
      <c r="A134" s="26"/>
      <c r="B134" s="134"/>
      <c r="C134" s="135">
        <v>7</v>
      </c>
      <c r="D134" s="135" t="s">
        <v>102</v>
      </c>
      <c r="E134" s="136" t="s">
        <v>147</v>
      </c>
      <c r="F134" s="137" t="s">
        <v>148</v>
      </c>
      <c r="G134" s="138" t="s">
        <v>126</v>
      </c>
      <c r="H134" s="139">
        <v>4</v>
      </c>
      <c r="I134" s="140"/>
      <c r="J134" s="140"/>
      <c r="K134" s="141"/>
      <c r="L134" s="27"/>
      <c r="M134" s="142" t="s">
        <v>1</v>
      </c>
      <c r="N134" s="143" t="s">
        <v>32</v>
      </c>
      <c r="O134" s="144">
        <v>0.34399999999999997</v>
      </c>
      <c r="P134" s="144" t="e">
        <f>O134*#REF!</f>
        <v>#REF!</v>
      </c>
      <c r="Q134" s="144">
        <v>0</v>
      </c>
      <c r="R134" s="144" t="e">
        <f>Q134*#REF!</f>
        <v>#REF!</v>
      </c>
      <c r="S134" s="144">
        <v>5.0000000000000001E-3</v>
      </c>
      <c r="T134" s="145" t="e">
        <f>S134*#REF!</f>
        <v>#REF!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6" t="s">
        <v>104</v>
      </c>
      <c r="AT134" s="146" t="s">
        <v>102</v>
      </c>
      <c r="AU134" s="146" t="s">
        <v>105</v>
      </c>
      <c r="AY134" s="14" t="s">
        <v>101</v>
      </c>
      <c r="BE134" s="147">
        <f>IF(N134="základná",#REF!,0)</f>
        <v>0</v>
      </c>
      <c r="BF134" s="147" t="e">
        <f>IF(N134="znížená",#REF!,0)</f>
        <v>#REF!</v>
      </c>
      <c r="BG134" s="147">
        <f>IF(N134="zákl. prenesená",#REF!,0)</f>
        <v>0</v>
      </c>
      <c r="BH134" s="147">
        <f>IF(N134="zníž. prenesená",#REF!,0)</f>
        <v>0</v>
      </c>
      <c r="BI134" s="147">
        <f>IF(N134="nulová",#REF!,0)</f>
        <v>0</v>
      </c>
      <c r="BJ134" s="14" t="s">
        <v>105</v>
      </c>
      <c r="BK134" s="147" t="e">
        <f>ROUND(#REF!*#REF!,2)</f>
        <v>#REF!</v>
      </c>
      <c r="BL134" s="14" t="s">
        <v>104</v>
      </c>
      <c r="BM134" s="146" t="s">
        <v>195</v>
      </c>
    </row>
    <row r="135" spans="1:65" s="2" customFormat="1" ht="30" customHeight="1">
      <c r="A135" s="26"/>
      <c r="B135" s="134"/>
      <c r="C135" s="135">
        <v>8</v>
      </c>
      <c r="D135" s="135" t="s">
        <v>102</v>
      </c>
      <c r="E135" s="136" t="s">
        <v>149</v>
      </c>
      <c r="F135" s="137" t="s">
        <v>279</v>
      </c>
      <c r="G135" s="138" t="s">
        <v>126</v>
      </c>
      <c r="H135" s="139">
        <v>10</v>
      </c>
      <c r="I135" s="140"/>
      <c r="J135" s="140"/>
      <c r="K135" s="141"/>
      <c r="L135" s="27"/>
      <c r="M135" s="142" t="s">
        <v>1</v>
      </c>
      <c r="N135" s="143" t="s">
        <v>32</v>
      </c>
      <c r="O135" s="144">
        <v>0.34399999999999997</v>
      </c>
      <c r="P135" s="144" t="e">
        <f>O135*#REF!</f>
        <v>#REF!</v>
      </c>
      <c r="Q135" s="144">
        <v>0</v>
      </c>
      <c r="R135" s="144" t="e">
        <f>Q135*#REF!</f>
        <v>#REF!</v>
      </c>
      <c r="S135" s="144">
        <v>5.0000000000000001E-3</v>
      </c>
      <c r="T135" s="145" t="e">
        <f>S135*#REF!</f>
        <v>#REF!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6" t="s">
        <v>104</v>
      </c>
      <c r="AT135" s="146" t="s">
        <v>102</v>
      </c>
      <c r="AU135" s="146" t="s">
        <v>105</v>
      </c>
      <c r="AY135" s="14" t="s">
        <v>101</v>
      </c>
      <c r="BE135" s="147">
        <f>IF(N135="základná",#REF!,0)</f>
        <v>0</v>
      </c>
      <c r="BF135" s="147" t="e">
        <f>IF(N135="znížená",#REF!,0)</f>
        <v>#REF!</v>
      </c>
      <c r="BG135" s="147">
        <f>IF(N135="zákl. prenesená",#REF!,0)</f>
        <v>0</v>
      </c>
      <c r="BH135" s="147">
        <f>IF(N135="zníž. prenesená",#REF!,0)</f>
        <v>0</v>
      </c>
      <c r="BI135" s="147">
        <f>IF(N135="nulová",#REF!,0)</f>
        <v>0</v>
      </c>
      <c r="BJ135" s="14" t="s">
        <v>105</v>
      </c>
      <c r="BK135" s="147" t="e">
        <f>ROUND(#REF!*#REF!,2)</f>
        <v>#REF!</v>
      </c>
      <c r="BL135" s="14" t="s">
        <v>104</v>
      </c>
      <c r="BM135" s="146" t="s">
        <v>196</v>
      </c>
    </row>
    <row r="136" spans="1:65" s="2" customFormat="1" ht="30.75" customHeight="1">
      <c r="A136" s="26"/>
      <c r="B136" s="134"/>
      <c r="C136" s="12"/>
      <c r="D136" s="123" t="s">
        <v>65</v>
      </c>
      <c r="E136" s="132" t="s">
        <v>176</v>
      </c>
      <c r="F136" s="132" t="s">
        <v>177</v>
      </c>
      <c r="G136" s="12"/>
      <c r="H136" s="12"/>
      <c r="I136" s="12"/>
      <c r="J136" s="178"/>
      <c r="K136" s="141"/>
      <c r="L136" s="27"/>
      <c r="M136" s="142" t="s">
        <v>1</v>
      </c>
      <c r="N136" s="143" t="s">
        <v>32</v>
      </c>
      <c r="O136" s="144">
        <v>0.1</v>
      </c>
      <c r="P136" s="144">
        <f>O136*H128</f>
        <v>1</v>
      </c>
      <c r="Q136" s="144">
        <v>0</v>
      </c>
      <c r="R136" s="144">
        <f>Q136*H128</f>
        <v>0</v>
      </c>
      <c r="S136" s="144">
        <v>0</v>
      </c>
      <c r="T136" s="145">
        <f>S136*H128</f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6" t="s">
        <v>104</v>
      </c>
      <c r="AT136" s="146" t="s">
        <v>102</v>
      </c>
      <c r="AU136" s="146" t="s">
        <v>105</v>
      </c>
      <c r="AY136" s="14" t="s">
        <v>101</v>
      </c>
      <c r="BE136" s="147">
        <f>IF(N136="základná",J128,0)</f>
        <v>0</v>
      </c>
      <c r="BF136" s="147">
        <f>IF(N136="znížená",J128,0)</f>
        <v>0</v>
      </c>
      <c r="BG136" s="147">
        <f>IF(N136="zákl. prenesená",J128,0)</f>
        <v>0</v>
      </c>
      <c r="BH136" s="147">
        <f>IF(N136="zníž. prenesená",J128,0)</f>
        <v>0</v>
      </c>
      <c r="BI136" s="147">
        <f>IF(N136="nulová",J128,0)</f>
        <v>0</v>
      </c>
      <c r="BJ136" s="14" t="s">
        <v>105</v>
      </c>
      <c r="BK136" s="147">
        <f>ROUND(I128*H128,2)</f>
        <v>0</v>
      </c>
      <c r="BL136" s="14" t="s">
        <v>104</v>
      </c>
      <c r="BM136" s="146" t="s">
        <v>197</v>
      </c>
    </row>
    <row r="137" spans="1:65" s="2" customFormat="1" ht="28.5" customHeight="1">
      <c r="A137" s="26"/>
      <c r="B137" s="134"/>
      <c r="C137" s="135">
        <v>9</v>
      </c>
      <c r="D137" s="135" t="s">
        <v>102</v>
      </c>
      <c r="E137" s="136" t="s">
        <v>178</v>
      </c>
      <c r="F137" s="137" t="s">
        <v>268</v>
      </c>
      <c r="G137" s="138" t="s">
        <v>146</v>
      </c>
      <c r="H137" s="139">
        <f>73.68+73.68</f>
        <v>147.36000000000001</v>
      </c>
      <c r="I137" s="140"/>
      <c r="J137" s="140"/>
      <c r="K137" s="141"/>
      <c r="L137" s="27"/>
      <c r="M137" s="142" t="s">
        <v>1</v>
      </c>
      <c r="N137" s="143" t="s">
        <v>32</v>
      </c>
      <c r="O137" s="144">
        <v>0</v>
      </c>
      <c r="P137" s="144">
        <f>O137*H129</f>
        <v>0</v>
      </c>
      <c r="Q137" s="144">
        <v>0</v>
      </c>
      <c r="R137" s="144">
        <f>Q137*H129</f>
        <v>0</v>
      </c>
      <c r="S137" s="144">
        <v>0</v>
      </c>
      <c r="T137" s="145">
        <f>S137*H129</f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6" t="s">
        <v>104</v>
      </c>
      <c r="AT137" s="146" t="s">
        <v>102</v>
      </c>
      <c r="AU137" s="146" t="s">
        <v>105</v>
      </c>
      <c r="AY137" s="14" t="s">
        <v>101</v>
      </c>
      <c r="BE137" s="147">
        <f>IF(N137="základná",J129,0)</f>
        <v>0</v>
      </c>
      <c r="BF137" s="147">
        <f>IF(N137="znížená",J129,0)</f>
        <v>0</v>
      </c>
      <c r="BG137" s="147">
        <f>IF(N137="zákl. prenesená",J129,0)</f>
        <v>0</v>
      </c>
      <c r="BH137" s="147">
        <f>IF(N137="zníž. prenesená",J129,0)</f>
        <v>0</v>
      </c>
      <c r="BI137" s="147">
        <f>IF(N137="nulová",J129,0)</f>
        <v>0</v>
      </c>
      <c r="BJ137" s="14" t="s">
        <v>105</v>
      </c>
      <c r="BK137" s="147">
        <f>ROUND(I129*H129,2)</f>
        <v>0</v>
      </c>
      <c r="BL137" s="14" t="s">
        <v>104</v>
      </c>
      <c r="BM137" s="146" t="s">
        <v>199</v>
      </c>
    </row>
    <row r="138" spans="1:65" s="2" customFormat="1" ht="16.5" customHeight="1">
      <c r="A138" s="26"/>
      <c r="B138" s="134"/>
      <c r="C138" s="12"/>
      <c r="D138" s="123" t="s">
        <v>65</v>
      </c>
      <c r="E138" s="132" t="s">
        <v>124</v>
      </c>
      <c r="F138" s="132" t="s">
        <v>125</v>
      </c>
      <c r="G138" s="12"/>
      <c r="H138" s="12"/>
      <c r="I138" s="12"/>
      <c r="J138" s="178"/>
      <c r="K138" s="141"/>
      <c r="L138" s="27"/>
      <c r="M138" s="142" t="s">
        <v>1</v>
      </c>
      <c r="N138" s="143" t="s">
        <v>32</v>
      </c>
      <c r="O138" s="144">
        <v>0</v>
      </c>
      <c r="P138" s="144">
        <f>O138*H130</f>
        <v>0</v>
      </c>
      <c r="Q138" s="144">
        <v>0</v>
      </c>
      <c r="R138" s="144">
        <f>Q138*H130</f>
        <v>0</v>
      </c>
      <c r="S138" s="144">
        <v>0</v>
      </c>
      <c r="T138" s="145">
        <f>S138*H130</f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6" t="s">
        <v>104</v>
      </c>
      <c r="AT138" s="146" t="s">
        <v>102</v>
      </c>
      <c r="AU138" s="146" t="s">
        <v>105</v>
      </c>
      <c r="AY138" s="14" t="s">
        <v>101</v>
      </c>
      <c r="BE138" s="147">
        <f>IF(N138="základná",J130,0)</f>
        <v>0</v>
      </c>
      <c r="BF138" s="147">
        <f>IF(N138="znížená",J130,0)</f>
        <v>0</v>
      </c>
      <c r="BG138" s="147">
        <f>IF(N138="zákl. prenesená",J130,0)</f>
        <v>0</v>
      </c>
      <c r="BH138" s="147">
        <f>IF(N138="zníž. prenesená",J130,0)</f>
        <v>0</v>
      </c>
      <c r="BI138" s="147">
        <f>IF(N138="nulová",J130,0)</f>
        <v>0</v>
      </c>
      <c r="BJ138" s="14" t="s">
        <v>105</v>
      </c>
      <c r="BK138" s="147">
        <f>ROUND(I130*H130,2)</f>
        <v>0</v>
      </c>
      <c r="BL138" s="14" t="s">
        <v>104</v>
      </c>
      <c r="BM138" s="146" t="s">
        <v>202</v>
      </c>
    </row>
    <row r="139" spans="1:65" s="2" customFormat="1" ht="29.25" customHeight="1">
      <c r="A139" s="174"/>
      <c r="B139" s="134"/>
      <c r="C139" s="135">
        <v>10</v>
      </c>
      <c r="D139" s="135" t="s">
        <v>102</v>
      </c>
      <c r="E139" s="136"/>
      <c r="F139" s="137" t="s">
        <v>269</v>
      </c>
      <c r="G139" s="138" t="s">
        <v>146</v>
      </c>
      <c r="H139" s="139">
        <v>265</v>
      </c>
      <c r="I139" s="140"/>
      <c r="J139" s="140"/>
      <c r="K139" s="177"/>
      <c r="L139" s="27"/>
      <c r="M139" s="142"/>
      <c r="N139" s="143"/>
      <c r="O139" s="144"/>
      <c r="P139" s="144"/>
      <c r="Q139" s="144"/>
      <c r="R139" s="144"/>
      <c r="S139" s="144"/>
      <c r="T139" s="145"/>
      <c r="U139" s="174"/>
      <c r="V139" s="174"/>
      <c r="W139" s="174"/>
      <c r="X139" s="174"/>
      <c r="Y139" s="174"/>
      <c r="Z139" s="174"/>
      <c r="AA139" s="174"/>
      <c r="AB139" s="174"/>
      <c r="AC139" s="174"/>
      <c r="AD139" s="174"/>
      <c r="AE139" s="174"/>
      <c r="AR139" s="146"/>
      <c r="AT139" s="146"/>
      <c r="AU139" s="146"/>
      <c r="AY139" s="14"/>
      <c r="BE139" s="147"/>
      <c r="BF139" s="147"/>
      <c r="BG139" s="147"/>
      <c r="BH139" s="147"/>
      <c r="BI139" s="147"/>
      <c r="BJ139" s="14"/>
      <c r="BK139" s="147"/>
      <c r="BL139" s="14"/>
      <c r="BM139" s="146"/>
    </row>
    <row r="140" spans="1:65" s="12" customFormat="1" ht="32.25" customHeight="1">
      <c r="B140" s="122"/>
      <c r="D140" s="123" t="s">
        <v>65</v>
      </c>
      <c r="E140" s="124" t="s">
        <v>213</v>
      </c>
      <c r="F140" s="124" t="s">
        <v>214</v>
      </c>
      <c r="J140" s="179"/>
      <c r="L140" s="122"/>
      <c r="M140" s="126"/>
      <c r="N140" s="127"/>
      <c r="O140" s="127"/>
      <c r="P140" s="128" t="e">
        <f>P141</f>
        <v>#REF!</v>
      </c>
      <c r="Q140" s="127"/>
      <c r="R140" s="128" t="e">
        <f>R141</f>
        <v>#REF!</v>
      </c>
      <c r="S140" s="127"/>
      <c r="T140" s="129" t="e">
        <f>T141</f>
        <v>#REF!</v>
      </c>
      <c r="AR140" s="123" t="s">
        <v>105</v>
      </c>
      <c r="AT140" s="130" t="s">
        <v>65</v>
      </c>
      <c r="AU140" s="130" t="s">
        <v>72</v>
      </c>
      <c r="AY140" s="123" t="s">
        <v>101</v>
      </c>
      <c r="BK140" s="131" t="e">
        <f>BK141</f>
        <v>#REF!</v>
      </c>
    </row>
    <row r="141" spans="1:65" s="2" customFormat="1" ht="32.25" customHeight="1">
      <c r="A141" s="26"/>
      <c r="B141" s="134"/>
      <c r="C141" s="135">
        <v>11</v>
      </c>
      <c r="D141" s="135" t="s">
        <v>102</v>
      </c>
      <c r="E141" s="136" t="s">
        <v>215</v>
      </c>
      <c r="F141" s="137" t="s">
        <v>216</v>
      </c>
      <c r="G141" s="138" t="s">
        <v>217</v>
      </c>
      <c r="H141" s="139">
        <v>12</v>
      </c>
      <c r="I141" s="140"/>
      <c r="J141" s="140"/>
      <c r="K141" s="141"/>
      <c r="L141" s="27"/>
      <c r="M141" s="142" t="s">
        <v>1</v>
      </c>
      <c r="N141" s="143" t="s">
        <v>32</v>
      </c>
      <c r="O141" s="144">
        <v>7.6999999999999999E-2</v>
      </c>
      <c r="P141" s="144" t="e">
        <f>O141*#REF!</f>
        <v>#REF!</v>
      </c>
      <c r="Q141" s="144">
        <v>0</v>
      </c>
      <c r="R141" s="144" t="e">
        <f>Q141*#REF!</f>
        <v>#REF!</v>
      </c>
      <c r="S141" s="144">
        <v>2.3800000000000002E-2</v>
      </c>
      <c r="T141" s="145" t="e">
        <f>S141*#REF!</f>
        <v>#REF!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6" t="s">
        <v>123</v>
      </c>
      <c r="AT141" s="146" t="s">
        <v>102</v>
      </c>
      <c r="AU141" s="146" t="s">
        <v>105</v>
      </c>
      <c r="AY141" s="14" t="s">
        <v>101</v>
      </c>
      <c r="BE141" s="147">
        <f>IF(N141="základná",#REF!,0)</f>
        <v>0</v>
      </c>
      <c r="BF141" s="147" t="e">
        <f>IF(N141="znížená",#REF!,0)</f>
        <v>#REF!</v>
      </c>
      <c r="BG141" s="147">
        <f>IF(N141="zákl. prenesená",#REF!,0)</f>
        <v>0</v>
      </c>
      <c r="BH141" s="147">
        <f>IF(N141="zníž. prenesená",#REF!,0)</f>
        <v>0</v>
      </c>
      <c r="BI141" s="147">
        <f>IF(N141="nulová",#REF!,0)</f>
        <v>0</v>
      </c>
      <c r="BJ141" s="14" t="s">
        <v>105</v>
      </c>
      <c r="BK141" s="147" t="e">
        <f>ROUND(#REF!*#REF!,2)</f>
        <v>#REF!</v>
      </c>
      <c r="BL141" s="14" t="s">
        <v>123</v>
      </c>
      <c r="BM141" s="146" t="s">
        <v>204</v>
      </c>
    </row>
    <row r="142" spans="1:65" s="12" customFormat="1" ht="32.25" customHeight="1">
      <c r="B142" s="122"/>
      <c r="C142" s="42"/>
      <c r="D142" s="42"/>
      <c r="E142" s="42"/>
      <c r="F142" s="42"/>
      <c r="G142" s="42"/>
      <c r="H142" s="42"/>
      <c r="I142" s="42"/>
      <c r="J142" s="42"/>
      <c r="L142" s="122"/>
      <c r="M142" s="126"/>
      <c r="N142" s="127"/>
      <c r="O142" s="127"/>
      <c r="P142" s="128" t="e">
        <f>SUM(P143:P144)</f>
        <v>#REF!</v>
      </c>
      <c r="Q142" s="127"/>
      <c r="R142" s="128" t="e">
        <f>SUM(R143:R144)</f>
        <v>#REF!</v>
      </c>
      <c r="S142" s="127"/>
      <c r="T142" s="129" t="e">
        <f>SUM(T143:T144)</f>
        <v>#REF!</v>
      </c>
      <c r="AR142" s="123" t="s">
        <v>105</v>
      </c>
      <c r="AT142" s="130" t="s">
        <v>65</v>
      </c>
      <c r="AU142" s="130" t="s">
        <v>72</v>
      </c>
      <c r="AY142" s="123" t="s">
        <v>101</v>
      </c>
      <c r="BK142" s="131" t="e">
        <f>SUM(BK143:BK144)</f>
        <v>#REF!</v>
      </c>
    </row>
    <row r="143" spans="1:65" s="2" customFormat="1" ht="21.75" customHeight="1">
      <c r="A143" s="26"/>
      <c r="B143" s="134"/>
      <c r="C143" s="1"/>
      <c r="D143" s="1"/>
      <c r="E143" s="1"/>
      <c r="F143" s="1"/>
      <c r="G143" s="1"/>
      <c r="H143" s="1"/>
      <c r="I143" s="1"/>
      <c r="J143" s="1"/>
      <c r="K143" s="141"/>
      <c r="L143" s="27"/>
      <c r="M143" s="142" t="s">
        <v>1</v>
      </c>
      <c r="N143" s="143" t="s">
        <v>32</v>
      </c>
      <c r="O143" s="144">
        <v>6.6000000000000003E-2</v>
      </c>
      <c r="P143" s="144">
        <f>O143*H137</f>
        <v>9.7257600000000011</v>
      </c>
      <c r="Q143" s="144">
        <v>0</v>
      </c>
      <c r="R143" s="144">
        <f>Q143*H137</f>
        <v>0</v>
      </c>
      <c r="S143" s="144">
        <v>1.75E-3</v>
      </c>
      <c r="T143" s="145">
        <f>S143*H137</f>
        <v>0.25788000000000005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6" t="s">
        <v>123</v>
      </c>
      <c r="AT143" s="146" t="s">
        <v>102</v>
      </c>
      <c r="AU143" s="146" t="s">
        <v>105</v>
      </c>
      <c r="AY143" s="14" t="s">
        <v>101</v>
      </c>
      <c r="BE143" s="147">
        <f>IF(N143="základná",J137,0)</f>
        <v>0</v>
      </c>
      <c r="BF143" s="147">
        <f>IF(N143="znížená",J137,0)</f>
        <v>0</v>
      </c>
      <c r="BG143" s="147">
        <f>IF(N143="zákl. prenesená",J137,0)</f>
        <v>0</v>
      </c>
      <c r="BH143" s="147">
        <f>IF(N143="zníž. prenesená",J137,0)</f>
        <v>0</v>
      </c>
      <c r="BI143" s="147">
        <f>IF(N143="nulová",J137,0)</f>
        <v>0</v>
      </c>
      <c r="BJ143" s="14" t="s">
        <v>105</v>
      </c>
      <c r="BK143" s="147">
        <f>ROUND(I137*H137,2)</f>
        <v>0</v>
      </c>
      <c r="BL143" s="14" t="s">
        <v>123</v>
      </c>
      <c r="BM143" s="146" t="s">
        <v>205</v>
      </c>
    </row>
    <row r="144" spans="1:65" s="2" customFormat="1" ht="31.5" customHeight="1">
      <c r="A144" s="26"/>
      <c r="B144" s="134"/>
      <c r="C144" s="1"/>
      <c r="D144" s="1"/>
      <c r="E144" s="1"/>
      <c r="F144" s="1"/>
      <c r="G144" s="1"/>
      <c r="H144" s="1"/>
      <c r="I144" s="1"/>
      <c r="J144" s="1"/>
      <c r="K144" s="141"/>
      <c r="L144" s="27"/>
      <c r="M144" s="142" t="s">
        <v>1</v>
      </c>
      <c r="N144" s="143" t="s">
        <v>32</v>
      </c>
      <c r="O144" s="144">
        <v>5.6000000000000001E-2</v>
      </c>
      <c r="P144" s="144" t="e">
        <f>O144*#REF!</f>
        <v>#REF!</v>
      </c>
      <c r="Q144" s="144">
        <v>0</v>
      </c>
      <c r="R144" s="144" t="e">
        <f>Q144*#REF!</f>
        <v>#REF!</v>
      </c>
      <c r="S144" s="144">
        <v>4.1799999999999997E-3</v>
      </c>
      <c r="T144" s="145" t="e">
        <f>S144*#REF!</f>
        <v>#REF!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6" t="s">
        <v>123</v>
      </c>
      <c r="AT144" s="146" t="s">
        <v>102</v>
      </c>
      <c r="AU144" s="146" t="s">
        <v>105</v>
      </c>
      <c r="AY144" s="14" t="s">
        <v>101</v>
      </c>
      <c r="BE144" s="147">
        <f>IF(N144="základná",#REF!,0)</f>
        <v>0</v>
      </c>
      <c r="BF144" s="147" t="e">
        <f>IF(N144="znížená",#REF!,0)</f>
        <v>#REF!</v>
      </c>
      <c r="BG144" s="147">
        <f>IF(N144="zákl. prenesená",#REF!,0)</f>
        <v>0</v>
      </c>
      <c r="BH144" s="147">
        <f>IF(N144="zníž. prenesená",#REF!,0)</f>
        <v>0</v>
      </c>
      <c r="BI144" s="147">
        <f>IF(N144="nulová",#REF!,0)</f>
        <v>0</v>
      </c>
      <c r="BJ144" s="14" t="s">
        <v>105</v>
      </c>
      <c r="BK144" s="147" t="e">
        <f>ROUND(#REF!*#REF!,2)</f>
        <v>#REF!</v>
      </c>
      <c r="BL144" s="14" t="s">
        <v>123</v>
      </c>
      <c r="BM144" s="146" t="s">
        <v>206</v>
      </c>
    </row>
    <row r="145" spans="1:65" s="12" customFormat="1" ht="22.9" customHeight="1">
      <c r="B145" s="122"/>
      <c r="C145" s="1"/>
      <c r="D145" s="1"/>
      <c r="E145" s="1"/>
      <c r="F145" s="1"/>
      <c r="G145" s="1"/>
      <c r="H145" s="1"/>
      <c r="I145" s="1"/>
      <c r="J145" s="1"/>
      <c r="L145" s="122"/>
      <c r="M145" s="126"/>
      <c r="N145" s="127"/>
      <c r="O145" s="127"/>
      <c r="P145" s="128" t="e">
        <f>SUM(P146:P150)</f>
        <v>#REF!</v>
      </c>
      <c r="Q145" s="127"/>
      <c r="R145" s="128" t="e">
        <f>SUM(R146:R150)</f>
        <v>#REF!</v>
      </c>
      <c r="S145" s="127"/>
      <c r="T145" s="129" t="e">
        <f>SUM(T146:T150)</f>
        <v>#REF!</v>
      </c>
      <c r="AR145" s="123" t="s">
        <v>105</v>
      </c>
      <c r="AT145" s="130" t="s">
        <v>65</v>
      </c>
      <c r="AU145" s="130" t="s">
        <v>72</v>
      </c>
      <c r="AY145" s="123" t="s">
        <v>101</v>
      </c>
      <c r="BK145" s="131" t="e">
        <f>SUM(BK146:BK150)</f>
        <v>#REF!</v>
      </c>
    </row>
    <row r="146" spans="1:65" s="2" customFormat="1" ht="30.75" customHeight="1">
      <c r="A146" s="26"/>
      <c r="B146" s="134"/>
      <c r="C146" s="1"/>
      <c r="D146" s="1"/>
      <c r="E146" s="1"/>
      <c r="F146" s="1"/>
      <c r="G146" s="1"/>
      <c r="H146" s="1"/>
      <c r="I146" s="1"/>
      <c r="J146" s="1"/>
      <c r="K146" s="141"/>
      <c r="L146" s="27"/>
      <c r="M146" s="142" t="s">
        <v>1</v>
      </c>
      <c r="N146" s="143" t="s">
        <v>32</v>
      </c>
      <c r="O146" s="144">
        <v>0.77500000000000002</v>
      </c>
      <c r="P146" s="144" t="e">
        <f>O146*#REF!</f>
        <v>#REF!</v>
      </c>
      <c r="Q146" s="144">
        <v>0</v>
      </c>
      <c r="R146" s="144" t="e">
        <f>Q146*#REF!</f>
        <v>#REF!</v>
      </c>
      <c r="S146" s="144">
        <v>3.3000000000000002E-2</v>
      </c>
      <c r="T146" s="145" t="e">
        <f>S146*#REF!</f>
        <v>#REF!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6" t="s">
        <v>123</v>
      </c>
      <c r="AT146" s="146" t="s">
        <v>102</v>
      </c>
      <c r="AU146" s="146" t="s">
        <v>105</v>
      </c>
      <c r="AY146" s="14" t="s">
        <v>101</v>
      </c>
      <c r="BE146" s="147">
        <f>IF(N146="základná",#REF!,0)</f>
        <v>0</v>
      </c>
      <c r="BF146" s="147" t="e">
        <f>IF(N146="znížená",#REF!,0)</f>
        <v>#REF!</v>
      </c>
      <c r="BG146" s="147">
        <f>IF(N146="zákl. prenesená",#REF!,0)</f>
        <v>0</v>
      </c>
      <c r="BH146" s="147">
        <f>IF(N146="zníž. prenesená",#REF!,0)</f>
        <v>0</v>
      </c>
      <c r="BI146" s="147">
        <f>IF(N146="nulová",#REF!,0)</f>
        <v>0</v>
      </c>
      <c r="BJ146" s="14" t="s">
        <v>105</v>
      </c>
      <c r="BK146" s="147" t="e">
        <f>ROUND(#REF!*#REF!,2)</f>
        <v>#REF!</v>
      </c>
      <c r="BL146" s="14" t="s">
        <v>123</v>
      </c>
      <c r="BM146" s="146" t="s">
        <v>207</v>
      </c>
    </row>
    <row r="147" spans="1:65" s="2" customFormat="1" ht="16.5" customHeight="1">
      <c r="A147" s="26"/>
      <c r="B147" s="134"/>
      <c r="C147" s="1"/>
      <c r="D147" s="1"/>
      <c r="E147" s="1"/>
      <c r="F147" s="1"/>
      <c r="G147" s="1"/>
      <c r="H147" s="1"/>
      <c r="I147" s="1"/>
      <c r="J147" s="1"/>
      <c r="K147" s="141"/>
      <c r="L147" s="27"/>
      <c r="M147" s="142" t="s">
        <v>1</v>
      </c>
      <c r="N147" s="143" t="s">
        <v>32</v>
      </c>
      <c r="O147" s="144">
        <v>0.52700000000000002</v>
      </c>
      <c r="P147" s="144" t="e">
        <f>O147*#REF!</f>
        <v>#REF!</v>
      </c>
      <c r="Q147" s="144">
        <v>0</v>
      </c>
      <c r="R147" s="144" t="e">
        <f>Q147*#REF!</f>
        <v>#REF!</v>
      </c>
      <c r="S147" s="144">
        <v>2.1999999999999999E-2</v>
      </c>
      <c r="T147" s="145" t="e">
        <f>S147*#REF!</f>
        <v>#REF!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6" t="s">
        <v>123</v>
      </c>
      <c r="AT147" s="146" t="s">
        <v>102</v>
      </c>
      <c r="AU147" s="146" t="s">
        <v>105</v>
      </c>
      <c r="AY147" s="14" t="s">
        <v>101</v>
      </c>
      <c r="BE147" s="147">
        <f>IF(N147="základná",#REF!,0)</f>
        <v>0</v>
      </c>
      <c r="BF147" s="147" t="e">
        <f>IF(N147="znížená",#REF!,0)</f>
        <v>#REF!</v>
      </c>
      <c r="BG147" s="147">
        <f>IF(N147="zákl. prenesená",#REF!,0)</f>
        <v>0</v>
      </c>
      <c r="BH147" s="147">
        <f>IF(N147="zníž. prenesená",#REF!,0)</f>
        <v>0</v>
      </c>
      <c r="BI147" s="147">
        <f>IF(N147="nulová",#REF!,0)</f>
        <v>0</v>
      </c>
      <c r="BJ147" s="14" t="s">
        <v>105</v>
      </c>
      <c r="BK147" s="147" t="e">
        <f>ROUND(#REF!*#REF!,2)</f>
        <v>#REF!</v>
      </c>
      <c r="BL147" s="14" t="s">
        <v>123</v>
      </c>
      <c r="BM147" s="146" t="s">
        <v>208</v>
      </c>
    </row>
    <row r="148" spans="1:65" s="2" customFormat="1" ht="16.5" customHeight="1">
      <c r="A148" s="26"/>
      <c r="B148" s="134"/>
      <c r="C148" s="1"/>
      <c r="D148" s="1"/>
      <c r="E148" s="1"/>
      <c r="F148" s="1"/>
      <c r="G148" s="1"/>
      <c r="H148" s="1"/>
      <c r="I148" s="1"/>
      <c r="J148" s="1"/>
      <c r="K148" s="141"/>
      <c r="L148" s="27"/>
      <c r="M148" s="142" t="s">
        <v>1</v>
      </c>
      <c r="N148" s="143" t="s">
        <v>32</v>
      </c>
      <c r="O148" s="144">
        <v>0.50600000000000001</v>
      </c>
      <c r="P148" s="144" t="e">
        <f>O148*#REF!</f>
        <v>#REF!</v>
      </c>
      <c r="Q148" s="144">
        <v>0</v>
      </c>
      <c r="R148" s="144" t="e">
        <f>Q148*#REF!</f>
        <v>#REF!</v>
      </c>
      <c r="S148" s="144">
        <v>5.0000000000000001E-3</v>
      </c>
      <c r="T148" s="145" t="e">
        <f>S148*#REF!</f>
        <v>#REF!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6" t="s">
        <v>123</v>
      </c>
      <c r="AT148" s="146" t="s">
        <v>102</v>
      </c>
      <c r="AU148" s="146" t="s">
        <v>105</v>
      </c>
      <c r="AY148" s="14" t="s">
        <v>101</v>
      </c>
      <c r="BE148" s="147">
        <f>IF(N148="základná",#REF!,0)</f>
        <v>0</v>
      </c>
      <c r="BF148" s="147" t="e">
        <f>IF(N148="znížená",#REF!,0)</f>
        <v>#REF!</v>
      </c>
      <c r="BG148" s="147">
        <f>IF(N148="zákl. prenesená",#REF!,0)</f>
        <v>0</v>
      </c>
      <c r="BH148" s="147">
        <f>IF(N148="zníž. prenesená",#REF!,0)</f>
        <v>0</v>
      </c>
      <c r="BI148" s="147">
        <f>IF(N148="nulová",#REF!,0)</f>
        <v>0</v>
      </c>
      <c r="BJ148" s="14" t="s">
        <v>105</v>
      </c>
      <c r="BK148" s="147" t="e">
        <f>ROUND(#REF!*#REF!,2)</f>
        <v>#REF!</v>
      </c>
      <c r="BL148" s="14" t="s">
        <v>123</v>
      </c>
      <c r="BM148" s="146" t="s">
        <v>209</v>
      </c>
    </row>
    <row r="149" spans="1:65" s="2" customFormat="1" ht="26.25" customHeight="1">
      <c r="A149" s="26"/>
      <c r="B149" s="134"/>
      <c r="C149" s="1"/>
      <c r="D149" s="1"/>
      <c r="E149" s="1"/>
      <c r="F149" s="1"/>
      <c r="G149" s="1"/>
      <c r="H149" s="1"/>
      <c r="I149" s="1"/>
      <c r="J149" s="1"/>
      <c r="K149" s="141"/>
      <c r="L149" s="27"/>
      <c r="M149" s="142" t="s">
        <v>1</v>
      </c>
      <c r="N149" s="143" t="s">
        <v>32</v>
      </c>
      <c r="O149" s="144">
        <v>9.6119999999999997E-2</v>
      </c>
      <c r="P149" s="144" t="e">
        <f>O149*#REF!</f>
        <v>#REF!</v>
      </c>
      <c r="Q149" s="144">
        <v>5.0000000000000002E-5</v>
      </c>
      <c r="R149" s="144" t="e">
        <f>Q149*#REF!</f>
        <v>#REF!</v>
      </c>
      <c r="S149" s="144">
        <v>1E-3</v>
      </c>
      <c r="T149" s="145" t="e">
        <f>S149*#REF!</f>
        <v>#REF!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6" t="s">
        <v>123</v>
      </c>
      <c r="AT149" s="146" t="s">
        <v>102</v>
      </c>
      <c r="AU149" s="146" t="s">
        <v>105</v>
      </c>
      <c r="AY149" s="14" t="s">
        <v>101</v>
      </c>
      <c r="BE149" s="147">
        <f>IF(N149="základná",#REF!,0)</f>
        <v>0</v>
      </c>
      <c r="BF149" s="147" t="e">
        <f>IF(N149="znížená",#REF!,0)</f>
        <v>#REF!</v>
      </c>
      <c r="BG149" s="147">
        <f>IF(N149="zákl. prenesená",#REF!,0)</f>
        <v>0</v>
      </c>
      <c r="BH149" s="147">
        <f>IF(N149="zníž. prenesená",#REF!,0)</f>
        <v>0</v>
      </c>
      <c r="BI149" s="147">
        <f>IF(N149="nulová",#REF!,0)</f>
        <v>0</v>
      </c>
      <c r="BJ149" s="14" t="s">
        <v>105</v>
      </c>
      <c r="BK149" s="147" t="e">
        <f>ROUND(#REF!*#REF!,2)</f>
        <v>#REF!</v>
      </c>
      <c r="BL149" s="14" t="s">
        <v>123</v>
      </c>
      <c r="BM149" s="146" t="s">
        <v>210</v>
      </c>
    </row>
    <row r="150" spans="1:65" s="2" customFormat="1" ht="16.5" customHeight="1">
      <c r="A150" s="26"/>
      <c r="B150" s="134"/>
      <c r="C150" s="1"/>
      <c r="D150" s="1"/>
      <c r="E150" s="1"/>
      <c r="F150" s="1"/>
      <c r="G150" s="1"/>
      <c r="H150" s="1"/>
      <c r="I150" s="1"/>
      <c r="J150" s="1"/>
      <c r="K150" s="141"/>
      <c r="L150" s="27"/>
      <c r="M150" s="142" t="s">
        <v>1</v>
      </c>
      <c r="N150" s="143" t="s">
        <v>32</v>
      </c>
      <c r="O150" s="144">
        <v>9.6000000000000002E-2</v>
      </c>
      <c r="P150" s="144" t="e">
        <f>O150*#REF!</f>
        <v>#REF!</v>
      </c>
      <c r="Q150" s="144">
        <v>5.0000000000000002E-5</v>
      </c>
      <c r="R150" s="144" t="e">
        <f>Q150*#REF!</f>
        <v>#REF!</v>
      </c>
      <c r="S150" s="144">
        <v>1E-3</v>
      </c>
      <c r="T150" s="145" t="e">
        <f>S150*#REF!</f>
        <v>#REF!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6" t="s">
        <v>123</v>
      </c>
      <c r="AT150" s="146" t="s">
        <v>102</v>
      </c>
      <c r="AU150" s="146" t="s">
        <v>105</v>
      </c>
      <c r="AY150" s="14" t="s">
        <v>101</v>
      </c>
      <c r="BE150" s="147">
        <f>IF(N150="základná",#REF!,0)</f>
        <v>0</v>
      </c>
      <c r="BF150" s="147" t="e">
        <f>IF(N150="znížená",#REF!,0)</f>
        <v>#REF!</v>
      </c>
      <c r="BG150" s="147">
        <f>IF(N150="zákl. prenesená",#REF!,0)</f>
        <v>0</v>
      </c>
      <c r="BH150" s="147">
        <f>IF(N150="zníž. prenesená",#REF!,0)</f>
        <v>0</v>
      </c>
      <c r="BI150" s="147">
        <f>IF(N150="nulová",#REF!,0)</f>
        <v>0</v>
      </c>
      <c r="BJ150" s="14" t="s">
        <v>105</v>
      </c>
      <c r="BK150" s="147" t="e">
        <f>ROUND(#REF!*#REF!,2)</f>
        <v>#REF!</v>
      </c>
      <c r="BL150" s="14" t="s">
        <v>123</v>
      </c>
      <c r="BM150" s="146" t="s">
        <v>211</v>
      </c>
    </row>
    <row r="151" spans="1:65" s="12" customFormat="1" ht="22.9" customHeight="1">
      <c r="B151" s="122"/>
      <c r="C151" s="1"/>
      <c r="D151" s="1"/>
      <c r="E151" s="1"/>
      <c r="F151" s="1"/>
      <c r="G151" s="1"/>
      <c r="H151" s="1"/>
      <c r="I151" s="1"/>
      <c r="J151" s="1"/>
      <c r="L151" s="122"/>
      <c r="M151" s="126"/>
      <c r="N151" s="127"/>
      <c r="O151" s="127"/>
      <c r="P151" s="128" t="e">
        <f>SUM(P152:P152)</f>
        <v>#REF!</v>
      </c>
      <c r="Q151" s="127"/>
      <c r="R151" s="128" t="e">
        <f>SUM(R152:R152)</f>
        <v>#REF!</v>
      </c>
      <c r="S151" s="127"/>
      <c r="T151" s="129" t="e">
        <f>SUM(T152:T152)</f>
        <v>#REF!</v>
      </c>
      <c r="AR151" s="123" t="s">
        <v>105</v>
      </c>
      <c r="AT151" s="130" t="s">
        <v>65</v>
      </c>
      <c r="AU151" s="130" t="s">
        <v>72</v>
      </c>
      <c r="AY151" s="123" t="s">
        <v>101</v>
      </c>
      <c r="BK151" s="131" t="e">
        <f>SUM(BK152:BK152)</f>
        <v>#REF!</v>
      </c>
    </row>
    <row r="152" spans="1:65" s="2" customFormat="1" ht="31.5" customHeight="1">
      <c r="A152" s="26"/>
      <c r="B152" s="134"/>
      <c r="C152" s="1"/>
      <c r="D152" s="1"/>
      <c r="E152" s="1"/>
      <c r="F152" s="1"/>
      <c r="G152" s="1"/>
      <c r="H152" s="1"/>
      <c r="I152" s="1"/>
      <c r="J152" s="1"/>
      <c r="K152" s="141"/>
      <c r="L152" s="27"/>
      <c r="M152" s="142" t="s">
        <v>1</v>
      </c>
      <c r="N152" s="143" t="s">
        <v>32</v>
      </c>
      <c r="O152" s="144">
        <v>0.24099999999999999</v>
      </c>
      <c r="P152" s="144" t="e">
        <f>O152*#REF!</f>
        <v>#REF!</v>
      </c>
      <c r="Q152" s="144">
        <v>0</v>
      </c>
      <c r="R152" s="144" t="e">
        <f>Q152*#REF!</f>
        <v>#REF!</v>
      </c>
      <c r="S152" s="144">
        <v>1E-3</v>
      </c>
      <c r="T152" s="145" t="e">
        <f>S152*#REF!</f>
        <v>#REF!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6" t="s">
        <v>123</v>
      </c>
      <c r="AT152" s="146" t="s">
        <v>102</v>
      </c>
      <c r="AU152" s="146" t="s">
        <v>105</v>
      </c>
      <c r="AY152" s="14" t="s">
        <v>101</v>
      </c>
      <c r="BE152" s="147">
        <f>IF(N152="základná",#REF!,0)</f>
        <v>0</v>
      </c>
      <c r="BF152" s="147" t="e">
        <f>IF(N152="znížená",#REF!,0)</f>
        <v>#REF!</v>
      </c>
      <c r="BG152" s="147">
        <f>IF(N152="zákl. prenesená",#REF!,0)</f>
        <v>0</v>
      </c>
      <c r="BH152" s="147">
        <f>IF(N152="zníž. prenesená",#REF!,0)</f>
        <v>0</v>
      </c>
      <c r="BI152" s="147">
        <f>IF(N152="nulová",#REF!,0)</f>
        <v>0</v>
      </c>
      <c r="BJ152" s="14" t="s">
        <v>105</v>
      </c>
      <c r="BK152" s="147" t="e">
        <f>ROUND(#REF!*#REF!,2)</f>
        <v>#REF!</v>
      </c>
      <c r="BL152" s="14" t="s">
        <v>123</v>
      </c>
      <c r="BM152" s="146" t="s">
        <v>212</v>
      </c>
    </row>
    <row r="153" spans="1:65" s="12" customFormat="1" ht="25.9" customHeight="1">
      <c r="B153" s="122"/>
      <c r="C153" s="1"/>
      <c r="D153" s="1"/>
      <c r="E153" s="1"/>
      <c r="F153" s="1"/>
      <c r="G153" s="1"/>
      <c r="H153" s="1"/>
      <c r="I153" s="1"/>
      <c r="J153" s="1"/>
      <c r="L153" s="122"/>
      <c r="M153" s="126"/>
      <c r="N153" s="127"/>
      <c r="O153" s="127"/>
      <c r="P153" s="128">
        <f>P154</f>
        <v>12.72</v>
      </c>
      <c r="Q153" s="127"/>
      <c r="R153" s="128">
        <f>R154</f>
        <v>0</v>
      </c>
      <c r="S153" s="127"/>
      <c r="T153" s="129">
        <f>T154</f>
        <v>0</v>
      </c>
      <c r="AR153" s="123" t="s">
        <v>104</v>
      </c>
      <c r="AT153" s="130" t="s">
        <v>65</v>
      </c>
      <c r="AU153" s="130" t="s">
        <v>66</v>
      </c>
      <c r="AY153" s="123" t="s">
        <v>101</v>
      </c>
      <c r="BK153" s="131">
        <f>BK154</f>
        <v>0</v>
      </c>
    </row>
    <row r="154" spans="1:65" s="2" customFormat="1" ht="27.75" customHeight="1">
      <c r="A154" s="26"/>
      <c r="B154" s="134"/>
      <c r="C154" s="1"/>
      <c r="D154" s="1"/>
      <c r="E154" s="1"/>
      <c r="F154" s="1"/>
      <c r="G154" s="1"/>
      <c r="H154" s="1"/>
      <c r="I154" s="1"/>
      <c r="J154" s="1"/>
      <c r="K154" s="141"/>
      <c r="L154" s="27"/>
      <c r="M154" s="157" t="s">
        <v>1</v>
      </c>
      <c r="N154" s="158" t="s">
        <v>32</v>
      </c>
      <c r="O154" s="159">
        <v>1.06</v>
      </c>
      <c r="P154" s="159">
        <f>O154*H141</f>
        <v>12.72</v>
      </c>
      <c r="Q154" s="159">
        <v>0</v>
      </c>
      <c r="R154" s="159">
        <f>Q154*H141</f>
        <v>0</v>
      </c>
      <c r="S154" s="159">
        <v>0</v>
      </c>
      <c r="T154" s="160">
        <f>S154*H141</f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6" t="s">
        <v>218</v>
      </c>
      <c r="AT154" s="146" t="s">
        <v>102</v>
      </c>
      <c r="AU154" s="146" t="s">
        <v>72</v>
      </c>
      <c r="AY154" s="14" t="s">
        <v>101</v>
      </c>
      <c r="BE154" s="147">
        <f>IF(N154="základná",J141,0)</f>
        <v>0</v>
      </c>
      <c r="BF154" s="147">
        <f>IF(N154="znížená",J141,0)</f>
        <v>0</v>
      </c>
      <c r="BG154" s="147">
        <f>IF(N154="zákl. prenesená",J141,0)</f>
        <v>0</v>
      </c>
      <c r="BH154" s="147">
        <f>IF(N154="zníž. prenesená",J141,0)</f>
        <v>0</v>
      </c>
      <c r="BI154" s="147">
        <f>IF(N154="nulová",J141,0)</f>
        <v>0</v>
      </c>
      <c r="BJ154" s="14" t="s">
        <v>105</v>
      </c>
      <c r="BK154" s="147">
        <f>ROUND(I141*H141,2)</f>
        <v>0</v>
      </c>
      <c r="BL154" s="14" t="s">
        <v>218</v>
      </c>
      <c r="BM154" s="146" t="s">
        <v>219</v>
      </c>
    </row>
    <row r="155" spans="1:65" s="2" customFormat="1" ht="6.95" customHeight="1">
      <c r="A155" s="26"/>
      <c r="B155" s="41"/>
      <c r="C155" s="1"/>
      <c r="D155" s="1"/>
      <c r="E155" s="1"/>
      <c r="F155" s="1"/>
      <c r="G155" s="1"/>
      <c r="H155" s="1"/>
      <c r="I155" s="1"/>
      <c r="J155" s="1"/>
      <c r="K155" s="42"/>
      <c r="L155" s="27"/>
      <c r="M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</row>
  </sheetData>
  <autoFilter ref="C122:K154"/>
  <mergeCells count="8">
    <mergeCell ref="E113:H113"/>
    <mergeCell ref="E115:H11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5"/>
  <dimension ref="A1:BM164"/>
  <sheetViews>
    <sheetView showGridLines="0" view="pageBreakPreview" topLeftCell="A42" zoomScaleSheetLayoutView="100" workbookViewId="0">
      <selection activeCell="I171" sqref="I171"/>
    </sheetView>
  </sheetViews>
  <sheetFormatPr defaultRowHeight="11.25"/>
  <cols>
    <col min="1" max="1" width="8.33203125" style="1" customWidth="1"/>
    <col min="2" max="2" width="1.6640625" style="1" customWidth="1"/>
    <col min="3" max="3" width="5.5" style="1" customWidth="1"/>
    <col min="4" max="4" width="4.33203125" style="1" customWidth="1"/>
    <col min="5" max="5" width="17.1640625" style="1" customWidth="1"/>
    <col min="6" max="6" width="50.33203125" style="1" customWidth="1"/>
    <col min="7" max="7" width="8.1640625" style="1" customWidth="1"/>
    <col min="8" max="8" width="11.5" style="1" customWidth="1"/>
    <col min="9" max="10" width="20.1640625" style="1" customWidth="1"/>
    <col min="11" max="11" width="20.1640625" style="1" hidden="1" customWidth="1"/>
    <col min="12" max="12" width="9.33203125" style="1" customWidth="1"/>
    <col min="13" max="13" width="10.83203125" style="1" hidden="1" customWidth="1"/>
    <col min="14" max="14" width="0" style="1" hidden="1" customWidth="1"/>
    <col min="15" max="20" width="14.1640625" style="1" hidden="1" customWidth="1"/>
    <col min="21" max="21" width="16.33203125" style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2" width="9.33203125" style="1"/>
    <col min="63" max="63" width="11.33203125" style="1" customWidth="1"/>
    <col min="64" max="65" width="9.33203125" style="1"/>
  </cols>
  <sheetData>
    <row r="1" spans="1:46">
      <c r="A1" s="83"/>
    </row>
    <row r="2" spans="1:46" s="1" customFormat="1" ht="36.950000000000003" customHeight="1">
      <c r="L2" s="184" t="s">
        <v>5</v>
      </c>
      <c r="M2" s="185"/>
      <c r="N2" s="185"/>
      <c r="O2" s="185"/>
      <c r="P2" s="185"/>
      <c r="Q2" s="185"/>
      <c r="R2" s="185"/>
      <c r="S2" s="185"/>
      <c r="T2" s="185"/>
      <c r="U2" s="185"/>
      <c r="V2" s="185"/>
      <c r="AT2" s="14" t="s">
        <v>74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66</v>
      </c>
    </row>
    <row r="4" spans="1:46" s="1" customFormat="1" ht="24.95" customHeight="1">
      <c r="B4" s="17"/>
      <c r="D4" s="18" t="s">
        <v>75</v>
      </c>
      <c r="L4" s="17"/>
      <c r="M4" s="84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12</v>
      </c>
      <c r="L6" s="17"/>
    </row>
    <row r="7" spans="1:46" s="1" customFormat="1" ht="27" customHeight="1">
      <c r="B7" s="17"/>
      <c r="E7" s="217" t="str">
        <f>'Rekapitulácia stavby'!K6</f>
        <v>OPRAVA STREŠNÉHO PLÁŠŤA MATERSKEJ ŠKOLY V SLOVENSKEJ ĽUPČI- ČASTI MŠ60-T18, MŠ60-T18/Z</v>
      </c>
      <c r="F7" s="218"/>
      <c r="G7" s="218"/>
      <c r="H7" s="218"/>
      <c r="L7" s="17"/>
    </row>
    <row r="8" spans="1:46" s="2" customFormat="1" ht="12" customHeight="1">
      <c r="A8" s="26"/>
      <c r="B8" s="27"/>
      <c r="C8" s="26"/>
      <c r="D8" s="23" t="s">
        <v>76</v>
      </c>
      <c r="E8" s="26"/>
      <c r="F8" s="26"/>
      <c r="G8" s="26"/>
      <c r="H8" s="26"/>
      <c r="I8" s="26"/>
      <c r="J8" s="26"/>
      <c r="K8" s="26"/>
      <c r="L8" s="3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208" t="s">
        <v>280</v>
      </c>
      <c r="F9" s="219"/>
      <c r="G9" s="219"/>
      <c r="H9" s="219"/>
      <c r="I9" s="26"/>
      <c r="J9" s="26"/>
      <c r="K9" s="26"/>
      <c r="L9" s="3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13</v>
      </c>
      <c r="E11" s="26"/>
      <c r="F11" s="21" t="s">
        <v>1</v>
      </c>
      <c r="G11" s="26"/>
      <c r="H11" s="26"/>
      <c r="I11" s="23" t="s">
        <v>14</v>
      </c>
      <c r="J11" s="21" t="s">
        <v>1</v>
      </c>
      <c r="K11" s="26"/>
      <c r="L11" s="3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15</v>
      </c>
      <c r="E12" s="26"/>
      <c r="F12" s="171" t="s">
        <v>270</v>
      </c>
      <c r="G12" s="26"/>
      <c r="H12" s="26"/>
      <c r="I12" s="23" t="s">
        <v>16</v>
      </c>
      <c r="J12" s="49">
        <f>'Rekapitulácia stavby'!AN8</f>
        <v>44570</v>
      </c>
      <c r="K12" s="26"/>
      <c r="L12" s="3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17</v>
      </c>
      <c r="E14" s="26"/>
      <c r="F14" s="26" t="str">
        <f>'Rekapitulácia stavby'!K10</f>
        <v>Obec Slovenská Ľupča</v>
      </c>
      <c r="G14" s="26"/>
      <c r="H14" s="26"/>
      <c r="I14" s="23" t="s">
        <v>18</v>
      </c>
      <c r="J14" s="21" t="str">
        <f>IF('Rekapitulácia stavby'!AN10="","",'Rekapitulácia stavby'!AN10)</f>
        <v/>
      </c>
      <c r="K14" s="26"/>
      <c r="L14" s="3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3" t="s">
        <v>20</v>
      </c>
      <c r="J15" s="21" t="str">
        <f>IF('Rekapitulácia stavby'!AN11="","",'Rekapitulácia stavby'!AN11)</f>
        <v/>
      </c>
      <c r="K15" s="26"/>
      <c r="L15" s="3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21</v>
      </c>
      <c r="E17" s="26"/>
      <c r="F17" s="26"/>
      <c r="G17" s="26"/>
      <c r="H17" s="26"/>
      <c r="I17" s="23" t="s">
        <v>18</v>
      </c>
      <c r="J17" s="21" t="s">
        <v>1</v>
      </c>
      <c r="K17" s="26"/>
      <c r="L17" s="3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21"/>
      <c r="F18" s="26"/>
      <c r="G18" s="26"/>
      <c r="H18" s="26"/>
      <c r="I18" s="23" t="s">
        <v>20</v>
      </c>
      <c r="J18" s="21" t="s">
        <v>1</v>
      </c>
      <c r="K18" s="26"/>
      <c r="L18" s="3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22</v>
      </c>
      <c r="E20" s="26"/>
      <c r="F20" s="2" t="s">
        <v>281</v>
      </c>
      <c r="G20" s="26"/>
      <c r="H20" s="26"/>
      <c r="I20" s="23" t="s">
        <v>18</v>
      </c>
      <c r="J20" s="21" t="str">
        <f>IF('Rekapitulácia stavby'!AN16="","",'Rekapitulácia stavby'!AN16)</f>
        <v/>
      </c>
      <c r="K20" s="26"/>
      <c r="L20" s="3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3" t="s">
        <v>20</v>
      </c>
      <c r="J21" s="21" t="str">
        <f>IF('Rekapitulácia stavby'!AN17="","",'Rekapitulácia stavby'!AN17)</f>
        <v/>
      </c>
      <c r="K21" s="26"/>
      <c r="L21" s="3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24</v>
      </c>
      <c r="E23" s="26"/>
      <c r="F23" s="26"/>
      <c r="G23" s="26"/>
      <c r="H23" s="26"/>
      <c r="I23" s="23" t="s">
        <v>18</v>
      </c>
      <c r="J23" s="21" t="s">
        <v>1</v>
      </c>
      <c r="K23" s="26"/>
      <c r="L23" s="3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/>
      <c r="F24" s="26"/>
      <c r="G24" s="26"/>
      <c r="H24" s="26"/>
      <c r="I24" s="23" t="s">
        <v>20</v>
      </c>
      <c r="J24" s="21" t="s">
        <v>1</v>
      </c>
      <c r="K24" s="26"/>
      <c r="L24" s="3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25</v>
      </c>
      <c r="E26" s="26"/>
      <c r="F26" s="26"/>
      <c r="G26" s="26"/>
      <c r="H26" s="26"/>
      <c r="I26" s="26"/>
      <c r="J26" s="26"/>
      <c r="K26" s="26"/>
      <c r="L26" s="3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5"/>
      <c r="B27" s="86"/>
      <c r="C27" s="85"/>
      <c r="D27" s="85"/>
      <c r="E27" s="195" t="s">
        <v>1</v>
      </c>
      <c r="F27" s="195"/>
      <c r="G27" s="195"/>
      <c r="H27" s="195"/>
      <c r="I27" s="85"/>
      <c r="J27" s="85"/>
      <c r="K27" s="85"/>
      <c r="L27" s="87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3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88" t="s">
        <v>26</v>
      </c>
      <c r="E30" s="26"/>
      <c r="F30" s="26"/>
      <c r="G30" s="26"/>
      <c r="H30" s="26"/>
      <c r="I30" s="26"/>
      <c r="J30" s="65"/>
      <c r="K30" s="26"/>
      <c r="L30" s="3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3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28</v>
      </c>
      <c r="G32" s="26"/>
      <c r="H32" s="26"/>
      <c r="I32" s="30" t="s">
        <v>27</v>
      </c>
      <c r="J32" s="30" t="s">
        <v>29</v>
      </c>
      <c r="K32" s="26"/>
      <c r="L32" s="3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89" t="s">
        <v>30</v>
      </c>
      <c r="E33" s="23" t="s">
        <v>31</v>
      </c>
      <c r="F33" s="90"/>
      <c r="G33" s="26"/>
      <c r="H33" s="26"/>
      <c r="I33" s="91"/>
      <c r="J33" s="90"/>
      <c r="K33" s="26"/>
      <c r="L33" s="3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23" t="s">
        <v>32</v>
      </c>
      <c r="F34" s="90"/>
      <c r="G34" s="26"/>
      <c r="H34" s="26"/>
      <c r="I34" s="91"/>
      <c r="J34" s="90"/>
      <c r="K34" s="26"/>
      <c r="L34" s="3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33</v>
      </c>
      <c r="F35" s="90">
        <f>ROUND((SUM(BG125:BG162)),  2)</f>
        <v>0</v>
      </c>
      <c r="G35" s="26"/>
      <c r="H35" s="26"/>
      <c r="I35" s="91">
        <v>0.2</v>
      </c>
      <c r="J35" s="90">
        <f>0</f>
        <v>0</v>
      </c>
      <c r="K35" s="26"/>
      <c r="L35" s="3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34</v>
      </c>
      <c r="F36" s="90">
        <f>ROUND((SUM(BH125:BH162)),  2)</f>
        <v>0</v>
      </c>
      <c r="G36" s="26"/>
      <c r="H36" s="26"/>
      <c r="I36" s="91">
        <v>0.2</v>
      </c>
      <c r="J36" s="90">
        <f>0</f>
        <v>0</v>
      </c>
      <c r="K36" s="26"/>
      <c r="L36" s="3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23" t="s">
        <v>35</v>
      </c>
      <c r="F37" s="90">
        <f>ROUND((SUM(BI125:BI162)),  2)</f>
        <v>0</v>
      </c>
      <c r="G37" s="26"/>
      <c r="H37" s="26"/>
      <c r="I37" s="91">
        <v>0</v>
      </c>
      <c r="J37" s="90">
        <f>0</f>
        <v>0</v>
      </c>
      <c r="K37" s="26"/>
      <c r="L37" s="3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2"/>
      <c r="D39" s="93" t="s">
        <v>36</v>
      </c>
      <c r="E39" s="54"/>
      <c r="F39" s="54"/>
      <c r="G39" s="94" t="s">
        <v>37</v>
      </c>
      <c r="H39" s="95" t="s">
        <v>38</v>
      </c>
      <c r="I39" s="54"/>
      <c r="J39" s="96"/>
      <c r="K39" s="97"/>
      <c r="L39" s="3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6"/>
      <c r="D50" s="37" t="s">
        <v>39</v>
      </c>
      <c r="E50" s="38"/>
      <c r="F50" s="38"/>
      <c r="G50" s="37" t="s">
        <v>40</v>
      </c>
      <c r="H50" s="38"/>
      <c r="I50" s="38"/>
      <c r="J50" s="38"/>
      <c r="K50" s="38"/>
      <c r="L50" s="36"/>
    </row>
    <row r="51" spans="1:31">
      <c r="B51" s="17"/>
      <c r="D51" s="1" t="str">
        <f>F20</f>
        <v>Ing. Arch. Emil Krížo</v>
      </c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39" t="s">
        <v>41</v>
      </c>
      <c r="E61" s="29"/>
      <c r="F61" s="98" t="s">
        <v>42</v>
      </c>
      <c r="G61" s="39" t="s">
        <v>41</v>
      </c>
      <c r="H61" s="29"/>
      <c r="I61" s="29"/>
      <c r="J61" s="99" t="s">
        <v>42</v>
      </c>
      <c r="K61" s="29"/>
      <c r="L61" s="3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37" t="s">
        <v>43</v>
      </c>
      <c r="E65" s="40"/>
      <c r="F65" s="40"/>
      <c r="G65" s="37" t="s">
        <v>44</v>
      </c>
      <c r="H65" s="40"/>
      <c r="I65" s="40"/>
      <c r="J65" s="40"/>
      <c r="K65" s="40"/>
      <c r="L65" s="3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39" t="s">
        <v>41</v>
      </c>
      <c r="E76" s="29"/>
      <c r="F76" s="98" t="s">
        <v>42</v>
      </c>
      <c r="G76" s="39" t="s">
        <v>41</v>
      </c>
      <c r="H76" s="29"/>
      <c r="I76" s="29"/>
      <c r="J76" s="99" t="s">
        <v>42</v>
      </c>
      <c r="K76" s="29"/>
      <c r="L76" s="3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3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3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77</v>
      </c>
      <c r="D82" s="26"/>
      <c r="E82" s="26"/>
      <c r="F82" s="26"/>
      <c r="G82" s="26"/>
      <c r="H82" s="26"/>
      <c r="I82" s="26"/>
      <c r="J82" s="26"/>
      <c r="K82" s="26"/>
      <c r="L82" s="3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12</v>
      </c>
      <c r="D84" s="26"/>
      <c r="E84" s="26"/>
      <c r="F84" s="26"/>
      <c r="G84" s="26"/>
      <c r="H84" s="26"/>
      <c r="I84" s="26"/>
      <c r="J84" s="26"/>
      <c r="K84" s="26"/>
      <c r="L84" s="3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28.5" customHeight="1">
      <c r="A85" s="26"/>
      <c r="B85" s="27"/>
      <c r="C85" s="26"/>
      <c r="D85" s="26"/>
      <c r="E85" s="217" t="str">
        <f>E7</f>
        <v>OPRAVA STREŠNÉHO PLÁŠŤA MATERSKEJ ŠKOLY V SLOVENSKEJ ĽUPČI- ČASTI MŠ60-T18, MŠ60-T18/Z</v>
      </c>
      <c r="F85" s="218"/>
      <c r="G85" s="218"/>
      <c r="H85" s="218"/>
      <c r="I85" s="26"/>
      <c r="J85" s="26"/>
      <c r="K85" s="26"/>
      <c r="L85" s="3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/>
      <c r="D86" s="26"/>
      <c r="E86" s="26"/>
      <c r="F86" s="26"/>
      <c r="G86" s="26"/>
      <c r="H86" s="26"/>
      <c r="I86" s="26"/>
      <c r="J86" s="26"/>
      <c r="K86" s="26"/>
      <c r="L86" s="3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176" t="s">
        <v>76</v>
      </c>
      <c r="D87" s="26"/>
      <c r="E87" s="208" t="str">
        <f>E9</f>
        <v>MATERSKÁ ŠKOLA- NOVÉ VRSTVY STREŠNÉHO PLÁŠŤA</v>
      </c>
      <c r="F87" s="219"/>
      <c r="G87" s="219"/>
      <c r="H87" s="219"/>
      <c r="I87" s="26"/>
      <c r="J87" s="26"/>
      <c r="K87" s="26"/>
      <c r="L87" s="3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15</v>
      </c>
      <c r="D89" s="26"/>
      <c r="E89" s="26"/>
      <c r="F89" s="21" t="str">
        <f>F12</f>
        <v>Slovenská Ľupča</v>
      </c>
      <c r="G89" s="26"/>
      <c r="H89" s="26"/>
      <c r="I89" s="23" t="s">
        <v>16</v>
      </c>
      <c r="J89" s="49">
        <f>IF(J12="","",J12)</f>
        <v>44570</v>
      </c>
      <c r="K89" s="26"/>
      <c r="L89" s="3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17</v>
      </c>
      <c r="D91" s="26"/>
      <c r="E91" s="26"/>
      <c r="F91" s="21" t="str">
        <f>E15</f>
        <v xml:space="preserve"> </v>
      </c>
      <c r="G91" s="26"/>
      <c r="H91" s="26"/>
      <c r="I91" s="23" t="s">
        <v>22</v>
      </c>
      <c r="J91" s="24" t="str">
        <f>E21</f>
        <v xml:space="preserve"> </v>
      </c>
      <c r="K91" s="26"/>
      <c r="L91" s="3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21</v>
      </c>
      <c r="D92" s="26"/>
      <c r="E92" s="26"/>
      <c r="F92" s="21" t="str">
        <f>IF(E18="","",E18)</f>
        <v/>
      </c>
      <c r="G92" s="26"/>
      <c r="H92" s="26"/>
      <c r="I92" s="23" t="s">
        <v>24</v>
      </c>
      <c r="J92" s="24"/>
      <c r="K92" s="26"/>
      <c r="L92" s="3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0" t="s">
        <v>78</v>
      </c>
      <c r="D94" s="92"/>
      <c r="E94" s="92"/>
      <c r="F94" s="92"/>
      <c r="G94" s="92"/>
      <c r="H94" s="92"/>
      <c r="I94" s="92"/>
      <c r="J94" s="101"/>
      <c r="K94" s="92"/>
      <c r="L94" s="3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2" t="s">
        <v>80</v>
      </c>
      <c r="D96" s="26"/>
      <c r="E96" s="26"/>
      <c r="F96" s="26"/>
      <c r="G96" s="26"/>
      <c r="H96" s="26"/>
      <c r="I96" s="26"/>
      <c r="J96" s="65"/>
      <c r="K96" s="26"/>
      <c r="L96" s="3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81</v>
      </c>
    </row>
    <row r="97" spans="1:31" s="9" customFormat="1" ht="24.95" customHeight="1">
      <c r="B97" s="103"/>
      <c r="D97" s="104" t="s">
        <v>82</v>
      </c>
      <c r="E97" s="105"/>
      <c r="F97" s="105"/>
      <c r="G97" s="105"/>
      <c r="H97" s="105"/>
      <c r="I97" s="105"/>
      <c r="J97" s="106"/>
      <c r="L97" s="103"/>
    </row>
    <row r="98" spans="1:31" s="10" customFormat="1" ht="19.899999999999999" customHeight="1">
      <c r="B98" s="107"/>
      <c r="D98" s="108" t="s">
        <v>84</v>
      </c>
      <c r="E98" s="109"/>
      <c r="F98" s="109"/>
      <c r="G98" s="109"/>
      <c r="H98" s="109"/>
      <c r="I98" s="109"/>
      <c r="J98" s="110"/>
      <c r="L98" s="107"/>
    </row>
    <row r="99" spans="1:31" s="9" customFormat="1" ht="24.95" customHeight="1">
      <c r="B99" s="103"/>
      <c r="D99" s="104" t="s">
        <v>85</v>
      </c>
      <c r="E99" s="105"/>
      <c r="F99" s="105"/>
      <c r="G99" s="105"/>
      <c r="H99" s="105"/>
      <c r="I99" s="105"/>
      <c r="J99" s="106"/>
      <c r="L99" s="103"/>
    </row>
    <row r="100" spans="1:31" s="10" customFormat="1" ht="19.899999999999999" customHeight="1">
      <c r="B100" s="107"/>
      <c r="D100" s="108" t="s">
        <v>129</v>
      </c>
      <c r="E100" s="109"/>
      <c r="F100" s="109"/>
      <c r="G100" s="109"/>
      <c r="H100" s="109"/>
      <c r="I100" s="109"/>
      <c r="J100" s="110"/>
      <c r="L100" s="107"/>
      <c r="U100" s="166"/>
    </row>
    <row r="101" spans="1:31" s="10" customFormat="1" ht="19.899999999999999" customHeight="1">
      <c r="B101" s="107"/>
      <c r="D101" s="108" t="s">
        <v>130</v>
      </c>
      <c r="E101" s="109"/>
      <c r="F101" s="109"/>
      <c r="G101" s="109"/>
      <c r="H101" s="109"/>
      <c r="I101" s="109"/>
      <c r="J101" s="110"/>
      <c r="L101" s="107"/>
    </row>
    <row r="102" spans="1:31" s="9" customFormat="1" ht="24.95" customHeight="1">
      <c r="B102" s="103"/>
      <c r="D102" s="104" t="s">
        <v>132</v>
      </c>
      <c r="E102" s="105"/>
      <c r="F102" s="105"/>
      <c r="G102" s="105"/>
      <c r="H102" s="105"/>
      <c r="I102" s="105"/>
      <c r="J102" s="106"/>
      <c r="L102" s="103"/>
    </row>
    <row r="103" spans="1:31" s="10" customFormat="1" ht="19.899999999999999" customHeight="1">
      <c r="B103" s="107"/>
      <c r="D103" s="108" t="s">
        <v>133</v>
      </c>
      <c r="E103" s="109"/>
      <c r="F103" s="109"/>
      <c r="G103" s="109"/>
      <c r="H103" s="109"/>
      <c r="I103" s="109"/>
      <c r="J103" s="110"/>
      <c r="L103" s="107"/>
    </row>
    <row r="104" spans="1:31" s="10" customFormat="1" ht="19.899999999999999" customHeight="1">
      <c r="B104" s="107"/>
      <c r="D104" s="123" t="s">
        <v>65</v>
      </c>
      <c r="E104" s="132" t="s">
        <v>285</v>
      </c>
      <c r="F104" s="132"/>
      <c r="G104" s="132"/>
      <c r="H104" s="12"/>
      <c r="I104" s="169"/>
      <c r="J104" s="133"/>
      <c r="K104" s="133">
        <f>SUM(K105:L105)</f>
        <v>0</v>
      </c>
      <c r="L104" s="107"/>
    </row>
    <row r="105" spans="1:31" s="9" customFormat="1" ht="24.95" customHeight="1">
      <c r="B105" s="103"/>
      <c r="D105" s="104" t="s">
        <v>220</v>
      </c>
      <c r="E105" s="105"/>
      <c r="F105" s="105"/>
      <c r="G105" s="105"/>
      <c r="H105" s="105"/>
      <c r="I105" s="105"/>
      <c r="J105" s="106"/>
      <c r="L105" s="103"/>
    </row>
    <row r="106" spans="1:31" s="2" customFormat="1" ht="21.75" customHeight="1">
      <c r="A106" s="26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3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</row>
    <row r="107" spans="1:31" s="2" customFormat="1" ht="6.95" customHeight="1">
      <c r="A107" s="2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3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</row>
    <row r="111" spans="1:31" s="2" customFormat="1" ht="6.95" customHeight="1">
      <c r="A111" s="26"/>
      <c r="B111" s="43"/>
      <c r="C111" s="44"/>
      <c r="D111" s="44"/>
      <c r="E111" s="44"/>
      <c r="F111" s="44"/>
      <c r="G111" s="44"/>
      <c r="H111" s="44"/>
      <c r="I111" s="44"/>
      <c r="J111" s="44"/>
      <c r="K111" s="44"/>
      <c r="L111" s="3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24.95" customHeight="1">
      <c r="A112" s="26"/>
      <c r="B112" s="27"/>
      <c r="C112" s="18" t="s">
        <v>87</v>
      </c>
      <c r="D112" s="26"/>
      <c r="E112" s="26"/>
      <c r="F112" s="26"/>
      <c r="G112" s="26"/>
      <c r="H112" s="26"/>
      <c r="I112" s="26"/>
      <c r="J112" s="26"/>
      <c r="K112" s="26"/>
      <c r="L112" s="3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3" spans="1:65" s="2" customFormat="1" ht="6.95" customHeight="1">
      <c r="A113" s="26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3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</row>
    <row r="114" spans="1:65" s="2" customFormat="1" ht="12" customHeight="1">
      <c r="A114" s="26"/>
      <c r="B114" s="27"/>
      <c r="C114" s="23" t="s">
        <v>12</v>
      </c>
      <c r="D114" s="26"/>
      <c r="E114" s="26"/>
      <c r="F114" s="26"/>
      <c r="G114" s="26"/>
      <c r="H114" s="26"/>
      <c r="I114" s="26"/>
      <c r="J114" s="26"/>
      <c r="K114" s="26"/>
      <c r="L114" s="3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</row>
    <row r="115" spans="1:65" s="2" customFormat="1" ht="16.5" customHeight="1">
      <c r="A115" s="26"/>
      <c r="B115" s="27"/>
      <c r="C115" s="26"/>
      <c r="D115" s="26"/>
      <c r="E115" s="217" t="str">
        <f>E7</f>
        <v>OPRAVA STREŠNÉHO PLÁŠŤA MATERSKEJ ŠKOLY V SLOVENSKEJ ĽUPČI- ČASTI MŠ60-T18, MŠ60-T18/Z</v>
      </c>
      <c r="F115" s="218"/>
      <c r="G115" s="218"/>
      <c r="H115" s="218"/>
      <c r="I115" s="26"/>
      <c r="J115" s="26"/>
      <c r="K115" s="26"/>
      <c r="L115" s="3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</row>
    <row r="116" spans="1:65" s="2" customFormat="1" ht="12" customHeight="1">
      <c r="A116" s="26"/>
      <c r="B116" s="27"/>
      <c r="C116" s="23" t="s">
        <v>76</v>
      </c>
      <c r="D116" s="26"/>
      <c r="E116" s="26"/>
      <c r="F116" s="26"/>
      <c r="G116" s="26"/>
      <c r="H116" s="26"/>
      <c r="I116" s="26"/>
      <c r="J116" s="26"/>
      <c r="K116" s="26"/>
      <c r="L116" s="3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65" s="2" customFormat="1" ht="16.5" customHeight="1">
      <c r="A117" s="26"/>
      <c r="B117" s="27"/>
      <c r="C117" s="26"/>
      <c r="D117" s="26"/>
      <c r="E117" s="208" t="str">
        <f>E9</f>
        <v>MATERSKÁ ŠKOLA- NOVÉ VRSTVY STREŠNÉHO PLÁŠŤA</v>
      </c>
      <c r="F117" s="219"/>
      <c r="G117" s="219"/>
      <c r="H117" s="219"/>
      <c r="I117" s="26"/>
      <c r="J117" s="26"/>
      <c r="K117" s="26"/>
      <c r="L117" s="3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65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65" s="2" customFormat="1" ht="12" customHeight="1">
      <c r="A119" s="26"/>
      <c r="B119" s="27"/>
      <c r="C119" s="23" t="s">
        <v>15</v>
      </c>
      <c r="D119" s="26"/>
      <c r="E119" s="26"/>
      <c r="F119" s="21" t="str">
        <f>F12</f>
        <v>Slovenská Ľupča</v>
      </c>
      <c r="G119" s="26"/>
      <c r="H119" s="26"/>
      <c r="I119" s="23" t="s">
        <v>16</v>
      </c>
      <c r="J119" s="49">
        <f>IF(J12="","",J12)</f>
        <v>44570</v>
      </c>
      <c r="K119" s="26"/>
      <c r="L119" s="3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65" s="2" customFormat="1" ht="6.95" customHeight="1">
      <c r="A120" s="26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3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65" s="2" customFormat="1" ht="15.2" customHeight="1">
      <c r="A121" s="26"/>
      <c r="B121" s="27"/>
      <c r="C121" s="23" t="s">
        <v>17</v>
      </c>
      <c r="D121" s="26"/>
      <c r="E121" s="26"/>
      <c r="F121" s="21" t="str">
        <f>E15</f>
        <v xml:space="preserve"> </v>
      </c>
      <c r="G121" s="26"/>
      <c r="H121" s="26"/>
      <c r="I121" s="23" t="s">
        <v>22</v>
      </c>
      <c r="J121" s="24" t="str">
        <f>E21</f>
        <v xml:space="preserve"> </v>
      </c>
      <c r="K121" s="26"/>
      <c r="L121" s="3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65" s="2" customFormat="1" ht="15.2" customHeight="1">
      <c r="A122" s="26"/>
      <c r="B122" s="27"/>
      <c r="C122" s="23" t="s">
        <v>21</v>
      </c>
      <c r="D122" s="26"/>
      <c r="E122" s="26"/>
      <c r="F122" s="21" t="str">
        <f>IF(E18="","",E18)</f>
        <v/>
      </c>
      <c r="G122" s="26"/>
      <c r="H122" s="26"/>
      <c r="I122" s="23" t="s">
        <v>24</v>
      </c>
      <c r="J122" s="24"/>
      <c r="K122" s="26"/>
      <c r="L122" s="3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65" s="2" customFormat="1" ht="10.3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65" s="11" customFormat="1" ht="29.25" customHeight="1">
      <c r="A124" s="111"/>
      <c r="B124" s="112"/>
      <c r="C124" s="113" t="s">
        <v>88</v>
      </c>
      <c r="D124" s="114" t="s">
        <v>51</v>
      </c>
      <c r="E124" s="114" t="s">
        <v>47</v>
      </c>
      <c r="F124" s="114" t="s">
        <v>48</v>
      </c>
      <c r="G124" s="114" t="s">
        <v>89</v>
      </c>
      <c r="H124" s="114" t="s">
        <v>90</v>
      </c>
      <c r="I124" s="114"/>
      <c r="J124" s="115"/>
      <c r="K124" s="116" t="s">
        <v>92</v>
      </c>
      <c r="L124" s="117"/>
      <c r="M124" s="56" t="s">
        <v>1</v>
      </c>
      <c r="N124" s="57" t="s">
        <v>30</v>
      </c>
      <c r="O124" s="57" t="s">
        <v>93</v>
      </c>
      <c r="P124" s="57" t="s">
        <v>94</v>
      </c>
      <c r="Q124" s="57" t="s">
        <v>95</v>
      </c>
      <c r="R124" s="57" t="s">
        <v>96</v>
      </c>
      <c r="S124" s="57" t="s">
        <v>97</v>
      </c>
      <c r="T124" s="58" t="s">
        <v>98</v>
      </c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</row>
    <row r="125" spans="1:65" s="2" customFormat="1" ht="22.9" customHeight="1">
      <c r="A125" s="26"/>
      <c r="B125" s="27"/>
      <c r="C125" s="63" t="s">
        <v>80</v>
      </c>
      <c r="D125" s="26"/>
      <c r="E125" s="26"/>
      <c r="F125" s="26"/>
      <c r="G125" s="26"/>
      <c r="H125" s="26"/>
      <c r="I125" s="26"/>
      <c r="J125" s="118"/>
      <c r="K125" s="26"/>
      <c r="L125" s="27"/>
      <c r="M125" s="59"/>
      <c r="N125" s="50"/>
      <c r="O125" s="60"/>
      <c r="P125" s="119" t="e">
        <f>P126+P132+#REF!+P160</f>
        <v>#REF!</v>
      </c>
      <c r="Q125" s="60"/>
      <c r="R125" s="119" t="e">
        <f>R126+R132+#REF!+R160</f>
        <v>#REF!</v>
      </c>
      <c r="S125" s="60"/>
      <c r="T125" s="120" t="e">
        <f>T126+T132+#REF!+T160</f>
        <v>#REF!</v>
      </c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T125" s="14" t="s">
        <v>65</v>
      </c>
      <c r="AU125" s="14" t="s">
        <v>81</v>
      </c>
      <c r="BK125" s="121" t="e">
        <f>BK126+BK132+#REF!+BK160</f>
        <v>#REF!</v>
      </c>
    </row>
    <row r="126" spans="1:65" s="12" customFormat="1" ht="25.9" customHeight="1">
      <c r="B126" s="122"/>
      <c r="D126" s="123" t="s">
        <v>65</v>
      </c>
      <c r="E126" s="124" t="s">
        <v>99</v>
      </c>
      <c r="F126" s="124" t="s">
        <v>100</v>
      </c>
      <c r="J126" s="125"/>
      <c r="L126" s="122"/>
      <c r="M126" s="126"/>
      <c r="N126" s="127"/>
      <c r="O126" s="127"/>
      <c r="P126" s="128" t="e">
        <f>#REF!+#REF!+#REF!+#REF!+#REF!+#REF!+P130</f>
        <v>#REF!</v>
      </c>
      <c r="Q126" s="127"/>
      <c r="R126" s="128" t="e">
        <f>#REF!+#REF!+#REF!+#REF!+#REF!+#REF!+R130</f>
        <v>#REF!</v>
      </c>
      <c r="S126" s="127"/>
      <c r="T126" s="129" t="e">
        <f>#REF!+#REF!+#REF!+#REF!+#REF!+#REF!+T130</f>
        <v>#REF!</v>
      </c>
      <c r="AR126" s="123" t="s">
        <v>72</v>
      </c>
      <c r="AT126" s="130" t="s">
        <v>65</v>
      </c>
      <c r="AU126" s="130" t="s">
        <v>66</v>
      </c>
      <c r="AY126" s="123" t="s">
        <v>101</v>
      </c>
      <c r="BK126" s="131" t="e">
        <f>#REF!+#REF!+#REF!+#REF!+#REF!+#REF!+BK130</f>
        <v>#REF!</v>
      </c>
    </row>
    <row r="127" spans="1:65" s="2" customFormat="1" ht="30" customHeight="1">
      <c r="A127" s="26"/>
      <c r="B127" s="134"/>
      <c r="C127" s="135">
        <v>13</v>
      </c>
      <c r="D127" s="135" t="s">
        <v>102</v>
      </c>
      <c r="E127" s="136" t="s">
        <v>221</v>
      </c>
      <c r="F127" s="137" t="s">
        <v>222</v>
      </c>
      <c r="G127" s="138" t="s">
        <v>126</v>
      </c>
      <c r="H127" s="167">
        <v>42</v>
      </c>
      <c r="I127" s="140"/>
      <c r="J127" s="140"/>
      <c r="K127" s="141"/>
      <c r="L127" s="27"/>
      <c r="M127" s="142" t="s">
        <v>1</v>
      </c>
      <c r="N127" s="143" t="s">
        <v>32</v>
      </c>
      <c r="O127" s="144">
        <v>8.3110000000000003E-2</v>
      </c>
      <c r="P127" s="144">
        <f t="shared" ref="P127:P129" si="0">O127*H127</f>
        <v>3.4906200000000003</v>
      </c>
      <c r="Q127" s="144">
        <v>4.0000000000000003E-5</v>
      </c>
      <c r="R127" s="144">
        <f t="shared" ref="R127:R129" si="1">Q127*H127</f>
        <v>1.6800000000000001E-3</v>
      </c>
      <c r="S127" s="144">
        <v>0</v>
      </c>
      <c r="T127" s="145">
        <f t="shared" ref="T127:T129" si="2">S127*H127</f>
        <v>0</v>
      </c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R127" s="146" t="s">
        <v>104</v>
      </c>
      <c r="AT127" s="146" t="s">
        <v>102</v>
      </c>
      <c r="AU127" s="146" t="s">
        <v>105</v>
      </c>
      <c r="AY127" s="14" t="s">
        <v>101</v>
      </c>
      <c r="BE127" s="147">
        <f t="shared" ref="BE127:BE129" si="3">IF(N127="základná",J127,0)</f>
        <v>0</v>
      </c>
      <c r="BF127" s="147">
        <f t="shared" ref="BF127:BF129" si="4">IF(N127="znížená",J127,0)</f>
        <v>0</v>
      </c>
      <c r="BG127" s="147">
        <f t="shared" ref="BG127:BG129" si="5">IF(N127="zákl. prenesená",J127,0)</f>
        <v>0</v>
      </c>
      <c r="BH127" s="147">
        <f t="shared" ref="BH127:BH129" si="6">IF(N127="zníž. prenesená",J127,0)</f>
        <v>0</v>
      </c>
      <c r="BI127" s="147">
        <f t="shared" ref="BI127:BI129" si="7">IF(N127="nulová",J127,0)</f>
        <v>0</v>
      </c>
      <c r="BJ127" s="14" t="s">
        <v>105</v>
      </c>
      <c r="BK127" s="147">
        <f t="shared" ref="BK127:BK129" si="8">ROUND(I127*H127,2)</f>
        <v>0</v>
      </c>
      <c r="BL127" s="14" t="s">
        <v>104</v>
      </c>
      <c r="BM127" s="146" t="s">
        <v>223</v>
      </c>
    </row>
    <row r="128" spans="1:65" s="2" customFormat="1" ht="30" customHeight="1">
      <c r="A128" s="174"/>
      <c r="B128" s="134"/>
      <c r="C128" s="148">
        <v>14</v>
      </c>
      <c r="D128" s="148" t="s">
        <v>106</v>
      </c>
      <c r="E128" s="149" t="s">
        <v>224</v>
      </c>
      <c r="F128" s="150" t="s">
        <v>266</v>
      </c>
      <c r="G128" s="151" t="s">
        <v>126</v>
      </c>
      <c r="H128" s="168">
        <v>42</v>
      </c>
      <c r="I128" s="152"/>
      <c r="J128" s="152"/>
      <c r="K128" s="141"/>
      <c r="L128" s="27"/>
      <c r="M128" s="142"/>
      <c r="N128" s="143"/>
      <c r="O128" s="144"/>
      <c r="P128" s="144"/>
      <c r="Q128" s="144"/>
      <c r="R128" s="144"/>
      <c r="S128" s="144"/>
      <c r="T128" s="145"/>
      <c r="U128" s="174"/>
      <c r="V128" s="174"/>
      <c r="W128" s="174"/>
      <c r="X128" s="174"/>
      <c r="Y128" s="174"/>
      <c r="Z128" s="174"/>
      <c r="AA128" s="174"/>
      <c r="AB128" s="174"/>
      <c r="AC128" s="174"/>
      <c r="AD128" s="174"/>
      <c r="AE128" s="174"/>
      <c r="AR128" s="146"/>
      <c r="AT128" s="146"/>
      <c r="AU128" s="146"/>
      <c r="AY128" s="14"/>
      <c r="BE128" s="147"/>
      <c r="BF128" s="147"/>
      <c r="BG128" s="147"/>
      <c r="BH128" s="147"/>
      <c r="BI128" s="147"/>
      <c r="BJ128" s="14"/>
      <c r="BK128" s="147"/>
      <c r="BL128" s="14"/>
      <c r="BM128" s="146"/>
    </row>
    <row r="129" spans="1:65" s="2" customFormat="1" ht="27.75" customHeight="1">
      <c r="A129" s="26"/>
      <c r="B129" s="134"/>
      <c r="C129" s="148">
        <v>15</v>
      </c>
      <c r="D129" s="148" t="s">
        <v>273</v>
      </c>
      <c r="E129" s="149"/>
      <c r="F129" s="150" t="s">
        <v>274</v>
      </c>
      <c r="G129" s="151" t="s">
        <v>126</v>
      </c>
      <c r="H129" s="168">
        <v>42</v>
      </c>
      <c r="I129" s="152"/>
      <c r="J129" s="152"/>
      <c r="K129" s="153"/>
      <c r="L129" s="154"/>
      <c r="M129" s="155" t="s">
        <v>1</v>
      </c>
      <c r="N129" s="156" t="s">
        <v>32</v>
      </c>
      <c r="O129" s="144">
        <v>0</v>
      </c>
      <c r="P129" s="144">
        <f t="shared" si="0"/>
        <v>0</v>
      </c>
      <c r="Q129" s="144">
        <v>3.5E-4</v>
      </c>
      <c r="R129" s="144">
        <f t="shared" si="1"/>
        <v>1.47E-2</v>
      </c>
      <c r="S129" s="144">
        <v>0</v>
      </c>
      <c r="T129" s="145">
        <f t="shared" si="2"/>
        <v>0</v>
      </c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R129" s="146" t="s">
        <v>107</v>
      </c>
      <c r="AT129" s="146" t="s">
        <v>106</v>
      </c>
      <c r="AU129" s="146" t="s">
        <v>105</v>
      </c>
      <c r="AY129" s="14" t="s">
        <v>101</v>
      </c>
      <c r="BE129" s="147">
        <f t="shared" si="3"/>
        <v>0</v>
      </c>
      <c r="BF129" s="147">
        <f t="shared" si="4"/>
        <v>0</v>
      </c>
      <c r="BG129" s="147">
        <f t="shared" si="5"/>
        <v>0</v>
      </c>
      <c r="BH129" s="147">
        <f t="shared" si="6"/>
        <v>0</v>
      </c>
      <c r="BI129" s="147">
        <f t="shared" si="7"/>
        <v>0</v>
      </c>
      <c r="BJ129" s="14" t="s">
        <v>105</v>
      </c>
      <c r="BK129" s="147">
        <f t="shared" si="8"/>
        <v>0</v>
      </c>
      <c r="BL129" s="14" t="s">
        <v>104</v>
      </c>
      <c r="BM129" s="146" t="s">
        <v>225</v>
      </c>
    </row>
    <row r="130" spans="1:65" s="12" customFormat="1" ht="22.9" customHeight="1">
      <c r="B130" s="122"/>
      <c r="D130" s="123" t="s">
        <v>65</v>
      </c>
      <c r="E130" s="132" t="s">
        <v>118</v>
      </c>
      <c r="F130" s="132" t="s">
        <v>119</v>
      </c>
      <c r="H130" s="169"/>
      <c r="J130" s="133"/>
      <c r="L130" s="122"/>
      <c r="M130" s="126"/>
      <c r="N130" s="127"/>
      <c r="O130" s="127"/>
      <c r="P130" s="128">
        <f>P131</f>
        <v>0.32900000000000001</v>
      </c>
      <c r="Q130" s="127"/>
      <c r="R130" s="128">
        <f>R131</f>
        <v>0</v>
      </c>
      <c r="S130" s="127"/>
      <c r="T130" s="129">
        <f>T131</f>
        <v>0</v>
      </c>
      <c r="AR130" s="123" t="s">
        <v>72</v>
      </c>
      <c r="AT130" s="130" t="s">
        <v>65</v>
      </c>
      <c r="AU130" s="130" t="s">
        <v>72</v>
      </c>
      <c r="AY130" s="123" t="s">
        <v>101</v>
      </c>
      <c r="BK130" s="131">
        <f>BK131</f>
        <v>0</v>
      </c>
    </row>
    <row r="131" spans="1:65" s="2" customFormat="1" ht="30.75" customHeight="1">
      <c r="A131" s="26"/>
      <c r="B131" s="134"/>
      <c r="C131" s="135">
        <v>16</v>
      </c>
      <c r="D131" s="135" t="s">
        <v>102</v>
      </c>
      <c r="E131" s="136" t="s">
        <v>134</v>
      </c>
      <c r="F131" s="137" t="s">
        <v>135</v>
      </c>
      <c r="G131" s="138" t="s">
        <v>112</v>
      </c>
      <c r="H131" s="167">
        <v>1</v>
      </c>
      <c r="I131" s="140"/>
      <c r="J131" s="140"/>
      <c r="K131" s="141"/>
      <c r="L131" s="27"/>
      <c r="M131" s="142" t="s">
        <v>1</v>
      </c>
      <c r="N131" s="143" t="s">
        <v>32</v>
      </c>
      <c r="O131" s="144">
        <v>0.32900000000000001</v>
      </c>
      <c r="P131" s="144">
        <f>O131*H131</f>
        <v>0.32900000000000001</v>
      </c>
      <c r="Q131" s="144">
        <v>0</v>
      </c>
      <c r="R131" s="144">
        <f>Q131*H131</f>
        <v>0</v>
      </c>
      <c r="S131" s="144">
        <v>0</v>
      </c>
      <c r="T131" s="145">
        <f>S131*H131</f>
        <v>0</v>
      </c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R131" s="146" t="s">
        <v>104</v>
      </c>
      <c r="AT131" s="146" t="s">
        <v>102</v>
      </c>
      <c r="AU131" s="146" t="s">
        <v>105</v>
      </c>
      <c r="AY131" s="14" t="s">
        <v>101</v>
      </c>
      <c r="BE131" s="147">
        <f>IF(N131="základná",J131,0)</f>
        <v>0</v>
      </c>
      <c r="BF131" s="147">
        <f>IF(N131="znížená",J131,0)</f>
        <v>0</v>
      </c>
      <c r="BG131" s="147">
        <f>IF(N131="zákl. prenesená",J131,0)</f>
        <v>0</v>
      </c>
      <c r="BH131" s="147">
        <f>IF(N131="zníž. prenesená",J131,0)</f>
        <v>0</v>
      </c>
      <c r="BI131" s="147">
        <f>IF(N131="nulová",J131,0)</f>
        <v>0</v>
      </c>
      <c r="BJ131" s="14" t="s">
        <v>105</v>
      </c>
      <c r="BK131" s="147">
        <f>ROUND(I131*H131,2)</f>
        <v>0</v>
      </c>
      <c r="BL131" s="14" t="s">
        <v>104</v>
      </c>
      <c r="BM131" s="146" t="s">
        <v>226</v>
      </c>
    </row>
    <row r="132" spans="1:65" s="12" customFormat="1" ht="25.9" customHeight="1">
      <c r="B132" s="122"/>
      <c r="D132" s="123" t="s">
        <v>65</v>
      </c>
      <c r="E132" s="124" t="s">
        <v>120</v>
      </c>
      <c r="F132" s="124" t="s">
        <v>121</v>
      </c>
      <c r="H132" s="169"/>
      <c r="J132" s="125"/>
      <c r="L132" s="122"/>
      <c r="M132" s="126"/>
      <c r="N132" s="127"/>
      <c r="O132" s="127"/>
      <c r="P132" s="128" t="e">
        <f>P133+P151+#REF!+#REF!+#REF!+#REF!+#REF!+#REF!+#REF!+#REF!+#REF!+#REF!+#REF!+#REF!+#REF!+#REF!</f>
        <v>#REF!</v>
      </c>
      <c r="Q132" s="127"/>
      <c r="R132" s="128" t="e">
        <f>R133+R151+#REF!+#REF!+#REF!+#REF!+#REF!+#REF!+#REF!+#REF!+#REF!+#REF!+#REF!+#REF!+#REF!+#REF!</f>
        <v>#REF!</v>
      </c>
      <c r="S132" s="127"/>
      <c r="T132" s="129" t="e">
        <f>T133+T151+#REF!+#REF!+#REF!+#REF!+#REF!+#REF!+#REF!+#REF!+#REF!+#REF!+#REF!+#REF!+#REF!+#REF!</f>
        <v>#REF!</v>
      </c>
      <c r="AR132" s="123" t="s">
        <v>105</v>
      </c>
      <c r="AT132" s="130" t="s">
        <v>65</v>
      </c>
      <c r="AU132" s="130" t="s">
        <v>66</v>
      </c>
      <c r="AY132" s="123" t="s">
        <v>101</v>
      </c>
      <c r="BK132" s="131" t="e">
        <f>BK133+BK151+#REF!+#REF!+#REF!+#REF!+#REF!+#REF!+#REF!+#REF!+#REF!+#REF!+#REF!+#REF!+#REF!+#REF!</f>
        <v>#REF!</v>
      </c>
    </row>
    <row r="133" spans="1:65" s="12" customFormat="1" ht="22.9" customHeight="1">
      <c r="B133" s="122"/>
      <c r="D133" s="123" t="s">
        <v>65</v>
      </c>
      <c r="E133" s="132" t="s">
        <v>136</v>
      </c>
      <c r="F133" s="132" t="s">
        <v>137</v>
      </c>
      <c r="H133" s="169"/>
      <c r="J133" s="133"/>
      <c r="L133" s="122"/>
      <c r="M133" s="126"/>
      <c r="N133" s="127"/>
      <c r="O133" s="127"/>
      <c r="P133" s="128">
        <f>SUM(P134:P150)</f>
        <v>310.18608000000006</v>
      </c>
      <c r="Q133" s="127"/>
      <c r="R133" s="128">
        <f>SUM(R134:R150)</f>
        <v>2.443124896</v>
      </c>
      <c r="S133" s="127"/>
      <c r="T133" s="129">
        <f>SUM(T134:T150)</f>
        <v>0</v>
      </c>
      <c r="AR133" s="123" t="s">
        <v>105</v>
      </c>
      <c r="AT133" s="130" t="s">
        <v>65</v>
      </c>
      <c r="AU133" s="130" t="s">
        <v>72</v>
      </c>
      <c r="AY133" s="123" t="s">
        <v>101</v>
      </c>
      <c r="BK133" s="131">
        <f>SUM(BK134:BK150)</f>
        <v>0</v>
      </c>
    </row>
    <row r="134" spans="1:65" s="2" customFormat="1" ht="27" customHeight="1">
      <c r="A134" s="26"/>
      <c r="B134" s="134"/>
      <c r="C134" s="135">
        <v>17</v>
      </c>
      <c r="D134" s="135" t="s">
        <v>102</v>
      </c>
      <c r="E134" s="136" t="s">
        <v>138</v>
      </c>
      <c r="F134" s="137" t="s">
        <v>139</v>
      </c>
      <c r="G134" s="138" t="s">
        <v>103</v>
      </c>
      <c r="H134" s="167">
        <f>530+H152</f>
        <v>669.99199999999996</v>
      </c>
      <c r="I134" s="140"/>
      <c r="J134" s="140"/>
      <c r="K134" s="141"/>
      <c r="L134" s="27"/>
      <c r="M134" s="142" t="s">
        <v>1</v>
      </c>
      <c r="N134" s="143" t="s">
        <v>32</v>
      </c>
      <c r="O134" s="144">
        <v>0.24399999999999999</v>
      </c>
      <c r="P134" s="144">
        <f t="shared" ref="P134:P139" si="9">O134*H134</f>
        <v>163.478048</v>
      </c>
      <c r="Q134" s="144">
        <v>0</v>
      </c>
      <c r="R134" s="144">
        <f t="shared" ref="R134:R139" si="10">Q134*H134</f>
        <v>0</v>
      </c>
      <c r="S134" s="144">
        <v>0</v>
      </c>
      <c r="T134" s="145">
        <f t="shared" ref="T134:T139" si="11">S134*H134</f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46" t="s">
        <v>123</v>
      </c>
      <c r="AT134" s="146" t="s">
        <v>102</v>
      </c>
      <c r="AU134" s="146" t="s">
        <v>105</v>
      </c>
      <c r="AY134" s="14" t="s">
        <v>101</v>
      </c>
      <c r="BE134" s="147">
        <f t="shared" ref="BE134:BE139" si="12">IF(N134="základná",J134,0)</f>
        <v>0</v>
      </c>
      <c r="BF134" s="147">
        <f t="shared" ref="BF134:BF139" si="13">IF(N134="znížená",J134,0)</f>
        <v>0</v>
      </c>
      <c r="BG134" s="147">
        <f t="shared" ref="BG134:BG139" si="14">IF(N134="zákl. prenesená",J134,0)</f>
        <v>0</v>
      </c>
      <c r="BH134" s="147">
        <f t="shared" ref="BH134:BH139" si="15">IF(N134="zníž. prenesená",J134,0)</f>
        <v>0</v>
      </c>
      <c r="BI134" s="147">
        <f t="shared" ref="BI134:BI139" si="16">IF(N134="nulová",J134,0)</f>
        <v>0</v>
      </c>
      <c r="BJ134" s="14" t="s">
        <v>105</v>
      </c>
      <c r="BK134" s="147">
        <f t="shared" ref="BK134:BK139" si="17">ROUND(I134*H134,2)</f>
        <v>0</v>
      </c>
      <c r="BL134" s="14" t="s">
        <v>123</v>
      </c>
      <c r="BM134" s="146" t="s">
        <v>227</v>
      </c>
    </row>
    <row r="135" spans="1:65" s="2" customFormat="1" ht="37.5" customHeight="1">
      <c r="A135" s="26"/>
      <c r="B135" s="134"/>
      <c r="C135" s="148">
        <v>18</v>
      </c>
      <c r="D135" s="148" t="s">
        <v>106</v>
      </c>
      <c r="E135" s="149" t="s">
        <v>140</v>
      </c>
      <c r="F135" s="150" t="s">
        <v>265</v>
      </c>
      <c r="G135" s="151" t="s">
        <v>103</v>
      </c>
      <c r="H135" s="168">
        <f>H134*1.1</f>
        <v>736.99120000000005</v>
      </c>
      <c r="I135" s="152"/>
      <c r="J135" s="152"/>
      <c r="K135" s="153"/>
      <c r="L135" s="154"/>
      <c r="M135" s="155" t="s">
        <v>1</v>
      </c>
      <c r="N135" s="156" t="s">
        <v>32</v>
      </c>
      <c r="O135" s="144">
        <v>0</v>
      </c>
      <c r="P135" s="144">
        <f t="shared" si="9"/>
        <v>0</v>
      </c>
      <c r="Q135" s="144">
        <v>1.9E-3</v>
      </c>
      <c r="R135" s="144">
        <f t="shared" si="10"/>
        <v>1.40028328</v>
      </c>
      <c r="S135" s="144">
        <v>0</v>
      </c>
      <c r="T135" s="145">
        <f t="shared" si="11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46" t="s">
        <v>127</v>
      </c>
      <c r="AT135" s="146" t="s">
        <v>106</v>
      </c>
      <c r="AU135" s="146" t="s">
        <v>105</v>
      </c>
      <c r="AY135" s="14" t="s">
        <v>101</v>
      </c>
      <c r="BE135" s="147">
        <f t="shared" si="12"/>
        <v>0</v>
      </c>
      <c r="BF135" s="147">
        <f t="shared" si="13"/>
        <v>0</v>
      </c>
      <c r="BG135" s="147">
        <f t="shared" si="14"/>
        <v>0</v>
      </c>
      <c r="BH135" s="147">
        <f t="shared" si="15"/>
        <v>0</v>
      </c>
      <c r="BI135" s="147">
        <f t="shared" si="16"/>
        <v>0</v>
      </c>
      <c r="BJ135" s="14" t="s">
        <v>105</v>
      </c>
      <c r="BK135" s="147">
        <f t="shared" si="17"/>
        <v>0</v>
      </c>
      <c r="BL135" s="14" t="s">
        <v>123</v>
      </c>
      <c r="BM135" s="146" t="s">
        <v>228</v>
      </c>
    </row>
    <row r="136" spans="1:65" s="2" customFormat="1" ht="27.75" customHeight="1">
      <c r="A136" s="26"/>
      <c r="B136" s="134"/>
      <c r="C136" s="135">
        <v>19</v>
      </c>
      <c r="D136" s="135" t="s">
        <v>102</v>
      </c>
      <c r="E136" s="136" t="s">
        <v>141</v>
      </c>
      <c r="F136" s="137" t="s">
        <v>142</v>
      </c>
      <c r="G136" s="138" t="s">
        <v>103</v>
      </c>
      <c r="H136" s="167">
        <f>530</f>
        <v>530</v>
      </c>
      <c r="I136" s="140"/>
      <c r="J136" s="140"/>
      <c r="K136" s="141"/>
      <c r="L136" s="27"/>
      <c r="M136" s="142" t="s">
        <v>1</v>
      </c>
      <c r="N136" s="143" t="s">
        <v>32</v>
      </c>
      <c r="O136" s="144">
        <v>5.0999999999999997E-2</v>
      </c>
      <c r="P136" s="144">
        <f t="shared" si="9"/>
        <v>27.029999999999998</v>
      </c>
      <c r="Q136" s="144">
        <v>0</v>
      </c>
      <c r="R136" s="144">
        <f t="shared" si="10"/>
        <v>0</v>
      </c>
      <c r="S136" s="144">
        <v>0</v>
      </c>
      <c r="T136" s="145">
        <f t="shared" si="11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46" t="s">
        <v>123</v>
      </c>
      <c r="AT136" s="146" t="s">
        <v>102</v>
      </c>
      <c r="AU136" s="146" t="s">
        <v>105</v>
      </c>
      <c r="AY136" s="14" t="s">
        <v>101</v>
      </c>
      <c r="BE136" s="147">
        <f t="shared" si="12"/>
        <v>0</v>
      </c>
      <c r="BF136" s="147">
        <f t="shared" si="13"/>
        <v>0</v>
      </c>
      <c r="BG136" s="147">
        <f t="shared" si="14"/>
        <v>0</v>
      </c>
      <c r="BH136" s="147">
        <f t="shared" si="15"/>
        <v>0</v>
      </c>
      <c r="BI136" s="147">
        <f t="shared" si="16"/>
        <v>0</v>
      </c>
      <c r="BJ136" s="14" t="s">
        <v>105</v>
      </c>
      <c r="BK136" s="147">
        <f t="shared" si="17"/>
        <v>0</v>
      </c>
      <c r="BL136" s="14" t="s">
        <v>123</v>
      </c>
      <c r="BM136" s="146" t="s">
        <v>229</v>
      </c>
    </row>
    <row r="137" spans="1:65" s="2" customFormat="1" ht="16.5" customHeight="1">
      <c r="A137" s="26"/>
      <c r="B137" s="134"/>
      <c r="C137" s="148">
        <v>20</v>
      </c>
      <c r="D137" s="148" t="s">
        <v>106</v>
      </c>
      <c r="E137" s="149" t="s">
        <v>143</v>
      </c>
      <c r="F137" s="150" t="s">
        <v>144</v>
      </c>
      <c r="G137" s="151" t="s">
        <v>112</v>
      </c>
      <c r="H137" s="168">
        <v>0</v>
      </c>
      <c r="I137" s="152"/>
      <c r="J137" s="152"/>
      <c r="K137" s="153"/>
      <c r="L137" s="154"/>
      <c r="M137" s="155" t="s">
        <v>1</v>
      </c>
      <c r="N137" s="156" t="s">
        <v>32</v>
      </c>
      <c r="O137" s="144">
        <v>0</v>
      </c>
      <c r="P137" s="144">
        <f t="shared" si="9"/>
        <v>0</v>
      </c>
      <c r="Q137" s="144">
        <v>1</v>
      </c>
      <c r="R137" s="144">
        <f t="shared" si="10"/>
        <v>0</v>
      </c>
      <c r="S137" s="144">
        <v>0</v>
      </c>
      <c r="T137" s="145">
        <f t="shared" si="11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46" t="s">
        <v>127</v>
      </c>
      <c r="AT137" s="146" t="s">
        <v>106</v>
      </c>
      <c r="AU137" s="146" t="s">
        <v>105</v>
      </c>
      <c r="AY137" s="14" t="s">
        <v>101</v>
      </c>
      <c r="BE137" s="147">
        <f t="shared" si="12"/>
        <v>0</v>
      </c>
      <c r="BF137" s="147">
        <f t="shared" si="13"/>
        <v>0</v>
      </c>
      <c r="BG137" s="147">
        <f t="shared" si="14"/>
        <v>0</v>
      </c>
      <c r="BH137" s="147">
        <f t="shared" si="15"/>
        <v>0</v>
      </c>
      <c r="BI137" s="147">
        <f t="shared" si="16"/>
        <v>0</v>
      </c>
      <c r="BJ137" s="14" t="s">
        <v>105</v>
      </c>
      <c r="BK137" s="147">
        <f t="shared" si="17"/>
        <v>0</v>
      </c>
      <c r="BL137" s="14" t="s">
        <v>123</v>
      </c>
      <c r="BM137" s="146" t="s">
        <v>230</v>
      </c>
    </row>
    <row r="138" spans="1:65" s="2" customFormat="1" ht="30" customHeight="1">
      <c r="A138" s="26"/>
      <c r="B138" s="134"/>
      <c r="C138" s="135">
        <v>21</v>
      </c>
      <c r="D138" s="135" t="s">
        <v>102</v>
      </c>
      <c r="E138" s="136" t="s">
        <v>145</v>
      </c>
      <c r="F138" s="137" t="s">
        <v>231</v>
      </c>
      <c r="G138" s="138" t="s">
        <v>146</v>
      </c>
      <c r="H138" s="167">
        <v>145</v>
      </c>
      <c r="I138" s="140"/>
      <c r="J138" s="140"/>
      <c r="K138" s="141"/>
      <c r="L138" s="27"/>
      <c r="M138" s="142" t="s">
        <v>1</v>
      </c>
      <c r="N138" s="143" t="s">
        <v>32</v>
      </c>
      <c r="O138" s="144">
        <v>0.17</v>
      </c>
      <c r="P138" s="144">
        <f t="shared" si="9"/>
        <v>24.650000000000002</v>
      </c>
      <c r="Q138" s="144">
        <v>2.0000000000000002E-5</v>
      </c>
      <c r="R138" s="144">
        <f t="shared" si="10"/>
        <v>2.9000000000000002E-3</v>
      </c>
      <c r="S138" s="144">
        <v>0</v>
      </c>
      <c r="T138" s="145">
        <f t="shared" si="11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46" t="s">
        <v>123</v>
      </c>
      <c r="AT138" s="146" t="s">
        <v>102</v>
      </c>
      <c r="AU138" s="146" t="s">
        <v>105</v>
      </c>
      <c r="AY138" s="14" t="s">
        <v>101</v>
      </c>
      <c r="BE138" s="147">
        <f t="shared" si="12"/>
        <v>0</v>
      </c>
      <c r="BF138" s="147">
        <f t="shared" si="13"/>
        <v>0</v>
      </c>
      <c r="BG138" s="147">
        <f t="shared" si="14"/>
        <v>0</v>
      </c>
      <c r="BH138" s="147">
        <f t="shared" si="15"/>
        <v>0</v>
      </c>
      <c r="BI138" s="147">
        <f t="shared" si="16"/>
        <v>0</v>
      </c>
      <c r="BJ138" s="14" t="s">
        <v>105</v>
      </c>
      <c r="BK138" s="147">
        <f t="shared" si="17"/>
        <v>0</v>
      </c>
      <c r="BL138" s="14" t="s">
        <v>123</v>
      </c>
      <c r="BM138" s="146" t="s">
        <v>232</v>
      </c>
    </row>
    <row r="139" spans="1:65" s="2" customFormat="1" ht="27" customHeight="1">
      <c r="A139" s="26"/>
      <c r="B139" s="134"/>
      <c r="C139" s="148">
        <v>22</v>
      </c>
      <c r="D139" s="148" t="s">
        <v>106</v>
      </c>
      <c r="E139" s="149" t="s">
        <v>233</v>
      </c>
      <c r="F139" s="150" t="s">
        <v>234</v>
      </c>
      <c r="G139" s="151" t="s">
        <v>146</v>
      </c>
      <c r="H139" s="168">
        <f>H138*1.1</f>
        <v>159.5</v>
      </c>
      <c r="I139" s="152"/>
      <c r="J139" s="152"/>
      <c r="K139" s="153"/>
      <c r="L139" s="154"/>
      <c r="M139" s="155" t="s">
        <v>1</v>
      </c>
      <c r="N139" s="156" t="s">
        <v>32</v>
      </c>
      <c r="O139" s="144">
        <v>0</v>
      </c>
      <c r="P139" s="144">
        <f t="shared" si="9"/>
        <v>0</v>
      </c>
      <c r="Q139" s="144">
        <v>2.9999999999999997E-4</v>
      </c>
      <c r="R139" s="144">
        <f t="shared" si="10"/>
        <v>4.7849999999999997E-2</v>
      </c>
      <c r="S139" s="144">
        <v>0</v>
      </c>
      <c r="T139" s="145">
        <f t="shared" si="11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46" t="s">
        <v>127</v>
      </c>
      <c r="AT139" s="146" t="s">
        <v>106</v>
      </c>
      <c r="AU139" s="146" t="s">
        <v>105</v>
      </c>
      <c r="AY139" s="14" t="s">
        <v>101</v>
      </c>
      <c r="BE139" s="147">
        <f t="shared" si="12"/>
        <v>0</v>
      </c>
      <c r="BF139" s="147">
        <f t="shared" si="13"/>
        <v>0</v>
      </c>
      <c r="BG139" s="147">
        <f t="shared" si="14"/>
        <v>0</v>
      </c>
      <c r="BH139" s="147">
        <f t="shared" si="15"/>
        <v>0</v>
      </c>
      <c r="BI139" s="147">
        <f t="shared" si="16"/>
        <v>0</v>
      </c>
      <c r="BJ139" s="14" t="s">
        <v>105</v>
      </c>
      <c r="BK139" s="147">
        <f t="shared" si="17"/>
        <v>0</v>
      </c>
      <c r="BL139" s="14" t="s">
        <v>123</v>
      </c>
      <c r="BM139" s="146" t="s">
        <v>235</v>
      </c>
    </row>
    <row r="140" spans="1:65" s="2" customFormat="1" ht="26.25" customHeight="1">
      <c r="A140" s="26"/>
      <c r="B140" s="134"/>
      <c r="C140" s="135">
        <v>23</v>
      </c>
      <c r="D140" s="135" t="s">
        <v>102</v>
      </c>
      <c r="E140" s="136" t="s">
        <v>150</v>
      </c>
      <c r="F140" s="137" t="s">
        <v>151</v>
      </c>
      <c r="G140" s="138" t="s">
        <v>126</v>
      </c>
      <c r="H140" s="167">
        <v>4</v>
      </c>
      <c r="I140" s="140"/>
      <c r="J140" s="140"/>
      <c r="K140" s="141"/>
      <c r="L140" s="27"/>
      <c r="M140" s="142" t="s">
        <v>1</v>
      </c>
      <c r="N140" s="143" t="s">
        <v>32</v>
      </c>
      <c r="O140" s="144">
        <v>0.27100000000000002</v>
      </c>
      <c r="P140" s="144">
        <f t="shared" ref="P140:P144" si="18">O140*H140</f>
        <v>1.0840000000000001</v>
      </c>
      <c r="Q140" s="144">
        <v>6.0000000000000002E-5</v>
      </c>
      <c r="R140" s="144">
        <f t="shared" ref="R140:R144" si="19">Q140*H140</f>
        <v>2.4000000000000001E-4</v>
      </c>
      <c r="S140" s="144">
        <v>0</v>
      </c>
      <c r="T140" s="145">
        <f t="shared" ref="T140:T144" si="20">S140*H140</f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46" t="s">
        <v>123</v>
      </c>
      <c r="AT140" s="146" t="s">
        <v>102</v>
      </c>
      <c r="AU140" s="146" t="s">
        <v>105</v>
      </c>
      <c r="AY140" s="14" t="s">
        <v>101</v>
      </c>
      <c r="BE140" s="147">
        <f t="shared" ref="BE140:BE144" si="21">IF(N140="základná",J140,0)</f>
        <v>0</v>
      </c>
      <c r="BF140" s="147">
        <f t="shared" ref="BF140:BF144" si="22">IF(N140="znížená",J140,0)</f>
        <v>0</v>
      </c>
      <c r="BG140" s="147">
        <f t="shared" ref="BG140:BG144" si="23">IF(N140="zákl. prenesená",J140,0)</f>
        <v>0</v>
      </c>
      <c r="BH140" s="147">
        <f t="shared" ref="BH140:BH144" si="24">IF(N140="zníž. prenesená",J140,0)</f>
        <v>0</v>
      </c>
      <c r="BI140" s="147">
        <f t="shared" ref="BI140:BI144" si="25">IF(N140="nulová",J140,0)</f>
        <v>0</v>
      </c>
      <c r="BJ140" s="14" t="s">
        <v>105</v>
      </c>
      <c r="BK140" s="147">
        <f t="shared" ref="BK140:BK144" si="26">ROUND(I140*H140,2)</f>
        <v>0</v>
      </c>
      <c r="BL140" s="14" t="s">
        <v>123</v>
      </c>
      <c r="BM140" s="146" t="s">
        <v>236</v>
      </c>
    </row>
    <row r="141" spans="1:65" s="2" customFormat="1" ht="29.25" customHeight="1">
      <c r="A141" s="26"/>
      <c r="B141" s="134"/>
      <c r="C141" s="148">
        <v>24</v>
      </c>
      <c r="D141" s="148" t="s">
        <v>106</v>
      </c>
      <c r="E141" s="149" t="s">
        <v>152</v>
      </c>
      <c r="F141" s="150" t="s">
        <v>153</v>
      </c>
      <c r="G141" s="151" t="s">
        <v>126</v>
      </c>
      <c r="H141" s="168">
        <v>4</v>
      </c>
      <c r="I141" s="152"/>
      <c r="J141" s="152"/>
      <c r="K141" s="153"/>
      <c r="L141" s="154"/>
      <c r="M141" s="155" t="s">
        <v>1</v>
      </c>
      <c r="N141" s="156" t="s">
        <v>32</v>
      </c>
      <c r="O141" s="144">
        <v>0</v>
      </c>
      <c r="P141" s="144">
        <f t="shared" si="18"/>
        <v>0</v>
      </c>
      <c r="Q141" s="144">
        <v>8.4999999999999995E-4</v>
      </c>
      <c r="R141" s="144">
        <f t="shared" si="19"/>
        <v>3.3999999999999998E-3</v>
      </c>
      <c r="S141" s="144">
        <v>0</v>
      </c>
      <c r="T141" s="145">
        <f t="shared" si="20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46" t="s">
        <v>127</v>
      </c>
      <c r="AT141" s="146" t="s">
        <v>106</v>
      </c>
      <c r="AU141" s="146" t="s">
        <v>105</v>
      </c>
      <c r="AY141" s="14" t="s">
        <v>101</v>
      </c>
      <c r="BE141" s="147">
        <f t="shared" si="21"/>
        <v>0</v>
      </c>
      <c r="BF141" s="147">
        <f t="shared" si="22"/>
        <v>0</v>
      </c>
      <c r="BG141" s="147">
        <f t="shared" si="23"/>
        <v>0</v>
      </c>
      <c r="BH141" s="147">
        <f t="shared" si="24"/>
        <v>0</v>
      </c>
      <c r="BI141" s="147">
        <f t="shared" si="25"/>
        <v>0</v>
      </c>
      <c r="BJ141" s="14" t="s">
        <v>105</v>
      </c>
      <c r="BK141" s="147">
        <f t="shared" si="26"/>
        <v>0</v>
      </c>
      <c r="BL141" s="14" t="s">
        <v>123</v>
      </c>
      <c r="BM141" s="146" t="s">
        <v>237</v>
      </c>
    </row>
    <row r="142" spans="1:65" s="2" customFormat="1" ht="19.5" customHeight="1">
      <c r="A142" s="26"/>
      <c r="B142" s="134"/>
      <c r="C142" s="135">
        <v>25</v>
      </c>
      <c r="D142" s="135" t="s">
        <v>102</v>
      </c>
      <c r="E142" s="136" t="s">
        <v>154</v>
      </c>
      <c r="F142" s="137" t="s">
        <v>155</v>
      </c>
      <c r="G142" s="138" t="s">
        <v>126</v>
      </c>
      <c r="H142" s="167">
        <v>10</v>
      </c>
      <c r="I142" s="140"/>
      <c r="J142" s="140"/>
      <c r="K142" s="141"/>
      <c r="L142" s="27"/>
      <c r="M142" s="142" t="s">
        <v>1</v>
      </c>
      <c r="N142" s="143" t="s">
        <v>32</v>
      </c>
      <c r="O142" s="144">
        <v>0.23</v>
      </c>
      <c r="P142" s="144">
        <f t="shared" si="18"/>
        <v>2.3000000000000003</v>
      </c>
      <c r="Q142" s="144">
        <v>1.0000000000000001E-5</v>
      </c>
      <c r="R142" s="144">
        <f t="shared" si="19"/>
        <v>1E-4</v>
      </c>
      <c r="S142" s="144">
        <v>0</v>
      </c>
      <c r="T142" s="145">
        <f t="shared" si="20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46" t="s">
        <v>123</v>
      </c>
      <c r="AT142" s="146" t="s">
        <v>102</v>
      </c>
      <c r="AU142" s="146" t="s">
        <v>105</v>
      </c>
      <c r="AY142" s="14" t="s">
        <v>101</v>
      </c>
      <c r="BE142" s="147">
        <f t="shared" si="21"/>
        <v>0</v>
      </c>
      <c r="BF142" s="147">
        <f t="shared" si="22"/>
        <v>0</v>
      </c>
      <c r="BG142" s="147">
        <f t="shared" si="23"/>
        <v>0</v>
      </c>
      <c r="BH142" s="147">
        <f t="shared" si="24"/>
        <v>0</v>
      </c>
      <c r="BI142" s="147">
        <f t="shared" si="25"/>
        <v>0</v>
      </c>
      <c r="BJ142" s="14" t="s">
        <v>105</v>
      </c>
      <c r="BK142" s="147">
        <f t="shared" si="26"/>
        <v>0</v>
      </c>
      <c r="BL142" s="14" t="s">
        <v>123</v>
      </c>
      <c r="BM142" s="146" t="s">
        <v>238</v>
      </c>
    </row>
    <row r="143" spans="1:65" s="2" customFormat="1" ht="39" customHeight="1">
      <c r="A143" s="26"/>
      <c r="B143" s="134"/>
      <c r="C143" s="148">
        <v>26</v>
      </c>
      <c r="D143" s="148" t="s">
        <v>106</v>
      </c>
      <c r="E143" s="149" t="s">
        <v>156</v>
      </c>
      <c r="F143" s="161" t="s">
        <v>239</v>
      </c>
      <c r="G143" s="151" t="s">
        <v>126</v>
      </c>
      <c r="H143" s="168">
        <v>10</v>
      </c>
      <c r="I143" s="152"/>
      <c r="J143" s="152"/>
      <c r="K143" s="153"/>
      <c r="L143" s="154"/>
      <c r="M143" s="155" t="s">
        <v>1</v>
      </c>
      <c r="N143" s="156" t="s">
        <v>32</v>
      </c>
      <c r="O143" s="144">
        <v>0</v>
      </c>
      <c r="P143" s="144">
        <f t="shared" si="18"/>
        <v>0</v>
      </c>
      <c r="Q143" s="144">
        <v>3.8000000000000002E-4</v>
      </c>
      <c r="R143" s="144">
        <f t="shared" si="19"/>
        <v>3.8000000000000004E-3</v>
      </c>
      <c r="S143" s="144">
        <v>0</v>
      </c>
      <c r="T143" s="145">
        <f t="shared" si="20"/>
        <v>0</v>
      </c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R143" s="146" t="s">
        <v>127</v>
      </c>
      <c r="AT143" s="146" t="s">
        <v>106</v>
      </c>
      <c r="AU143" s="146" t="s">
        <v>105</v>
      </c>
      <c r="AY143" s="14" t="s">
        <v>101</v>
      </c>
      <c r="BE143" s="147">
        <f t="shared" si="21"/>
        <v>0</v>
      </c>
      <c r="BF143" s="147">
        <f t="shared" si="22"/>
        <v>0</v>
      </c>
      <c r="BG143" s="147">
        <f t="shared" si="23"/>
        <v>0</v>
      </c>
      <c r="BH143" s="147">
        <f t="shared" si="24"/>
        <v>0</v>
      </c>
      <c r="BI143" s="147">
        <f t="shared" si="25"/>
        <v>0</v>
      </c>
      <c r="BJ143" s="14" t="s">
        <v>105</v>
      </c>
      <c r="BK143" s="147">
        <f t="shared" si="26"/>
        <v>0</v>
      </c>
      <c r="BL143" s="14" t="s">
        <v>123</v>
      </c>
      <c r="BM143" s="146" t="s">
        <v>240</v>
      </c>
    </row>
    <row r="144" spans="1:65" s="2" customFormat="1" ht="27.75" customHeight="1">
      <c r="A144" s="26"/>
      <c r="B144" s="134"/>
      <c r="C144" s="135">
        <v>27</v>
      </c>
      <c r="D144" s="135" t="s">
        <v>102</v>
      </c>
      <c r="E144" s="136" t="s">
        <v>157</v>
      </c>
      <c r="F144" s="137" t="s">
        <v>158</v>
      </c>
      <c r="G144" s="138" t="s">
        <v>103</v>
      </c>
      <c r="H144" s="167">
        <f>H134+H152</f>
        <v>809.98399999999992</v>
      </c>
      <c r="I144" s="140"/>
      <c r="J144" s="140"/>
      <c r="K144" s="141"/>
      <c r="L144" s="27"/>
      <c r="M144" s="142" t="s">
        <v>1</v>
      </c>
      <c r="N144" s="143" t="s">
        <v>32</v>
      </c>
      <c r="O144" s="144">
        <v>2.8000000000000001E-2</v>
      </c>
      <c r="P144" s="144">
        <f t="shared" si="18"/>
        <v>22.679551999999997</v>
      </c>
      <c r="Q144" s="144">
        <v>0</v>
      </c>
      <c r="R144" s="144">
        <f t="shared" si="19"/>
        <v>0</v>
      </c>
      <c r="S144" s="144">
        <v>0</v>
      </c>
      <c r="T144" s="145">
        <f t="shared" si="20"/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46" t="s">
        <v>123</v>
      </c>
      <c r="AT144" s="146" t="s">
        <v>102</v>
      </c>
      <c r="AU144" s="146" t="s">
        <v>105</v>
      </c>
      <c r="AY144" s="14" t="s">
        <v>101</v>
      </c>
      <c r="BE144" s="147">
        <f t="shared" si="21"/>
        <v>0</v>
      </c>
      <c r="BF144" s="147">
        <f t="shared" si="22"/>
        <v>0</v>
      </c>
      <c r="BG144" s="147">
        <f t="shared" si="23"/>
        <v>0</v>
      </c>
      <c r="BH144" s="147">
        <f t="shared" si="24"/>
        <v>0</v>
      </c>
      <c r="BI144" s="147">
        <f t="shared" si="25"/>
        <v>0</v>
      </c>
      <c r="BJ144" s="14" t="s">
        <v>105</v>
      </c>
      <c r="BK144" s="147">
        <f t="shared" si="26"/>
        <v>0</v>
      </c>
      <c r="BL144" s="14" t="s">
        <v>123</v>
      </c>
      <c r="BM144" s="146" t="s">
        <v>241</v>
      </c>
    </row>
    <row r="145" spans="1:65" s="2" customFormat="1" ht="39.75" customHeight="1">
      <c r="A145" s="26"/>
      <c r="B145" s="134"/>
      <c r="C145" s="148">
        <v>28</v>
      </c>
      <c r="D145" s="148" t="s">
        <v>106</v>
      </c>
      <c r="E145" s="149" t="s">
        <v>159</v>
      </c>
      <c r="F145" s="150" t="s">
        <v>160</v>
      </c>
      <c r="G145" s="151" t="s">
        <v>103</v>
      </c>
      <c r="H145" s="168">
        <f>H144*1.05</f>
        <v>850.48320000000001</v>
      </c>
      <c r="I145" s="152"/>
      <c r="J145" s="152"/>
      <c r="K145" s="153"/>
      <c r="L145" s="154"/>
      <c r="M145" s="155" t="s">
        <v>1</v>
      </c>
      <c r="N145" s="156" t="s">
        <v>32</v>
      </c>
      <c r="O145" s="144">
        <v>0</v>
      </c>
      <c r="P145" s="144">
        <f t="shared" ref="P145:P150" si="27">O145*H145</f>
        <v>0</v>
      </c>
      <c r="Q145" s="144">
        <v>2.0000000000000001E-4</v>
      </c>
      <c r="R145" s="144">
        <f t="shared" ref="R145:R150" si="28">Q145*H145</f>
        <v>0.17009664000000002</v>
      </c>
      <c r="S145" s="144">
        <v>0</v>
      </c>
      <c r="T145" s="145">
        <f t="shared" ref="T145:T150" si="29">S145*H145</f>
        <v>0</v>
      </c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R145" s="146" t="s">
        <v>127</v>
      </c>
      <c r="AT145" s="146" t="s">
        <v>106</v>
      </c>
      <c r="AU145" s="146" t="s">
        <v>105</v>
      </c>
      <c r="AY145" s="14" t="s">
        <v>101</v>
      </c>
      <c r="BE145" s="147">
        <f t="shared" ref="BE145:BE150" si="30">IF(N145="základná",J145,0)</f>
        <v>0</v>
      </c>
      <c r="BF145" s="147">
        <f t="shared" ref="BF145:BF150" si="31">IF(N145="znížená",J145,0)</f>
        <v>0</v>
      </c>
      <c r="BG145" s="147">
        <f t="shared" ref="BG145:BG150" si="32">IF(N145="zákl. prenesená",J145,0)</f>
        <v>0</v>
      </c>
      <c r="BH145" s="147">
        <f t="shared" ref="BH145:BH150" si="33">IF(N145="zníž. prenesená",J145,0)</f>
        <v>0</v>
      </c>
      <c r="BI145" s="147">
        <f t="shared" ref="BI145:BI150" si="34">IF(N145="nulová",J145,0)</f>
        <v>0</v>
      </c>
      <c r="BJ145" s="14" t="s">
        <v>105</v>
      </c>
      <c r="BK145" s="147">
        <f t="shared" ref="BK145:BK150" si="35">ROUND(I145*H145,2)</f>
        <v>0</v>
      </c>
      <c r="BL145" s="14" t="s">
        <v>123</v>
      </c>
      <c r="BM145" s="146" t="s">
        <v>242</v>
      </c>
    </row>
    <row r="146" spans="1:65" s="2" customFormat="1" ht="43.5" customHeight="1">
      <c r="A146" s="26"/>
      <c r="B146" s="134"/>
      <c r="C146" s="148">
        <v>29</v>
      </c>
      <c r="D146" s="135" t="s">
        <v>102</v>
      </c>
      <c r="E146" s="136" t="s">
        <v>164</v>
      </c>
      <c r="F146" s="137" t="s">
        <v>243</v>
      </c>
      <c r="G146" s="138" t="s">
        <v>146</v>
      </c>
      <c r="H146" s="167">
        <f>'BÚRACIE PRÁCE'!H137</f>
        <v>147.36000000000001</v>
      </c>
      <c r="I146" s="140"/>
      <c r="J146" s="140"/>
      <c r="K146" s="141"/>
      <c r="L146" s="27"/>
      <c r="M146" s="142" t="s">
        <v>1</v>
      </c>
      <c r="N146" s="143" t="s">
        <v>32</v>
      </c>
      <c r="O146" s="144">
        <v>0.46800000000000003</v>
      </c>
      <c r="P146" s="144">
        <f t="shared" si="27"/>
        <v>68.964480000000009</v>
      </c>
      <c r="Q146" s="144">
        <v>3.0000000000000001E-5</v>
      </c>
      <c r="R146" s="144">
        <f t="shared" si="28"/>
        <v>4.4208000000000008E-3</v>
      </c>
      <c r="S146" s="144">
        <v>0</v>
      </c>
      <c r="T146" s="145">
        <f t="shared" si="29"/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46" t="s">
        <v>123</v>
      </c>
      <c r="AT146" s="146" t="s">
        <v>102</v>
      </c>
      <c r="AU146" s="146" t="s">
        <v>105</v>
      </c>
      <c r="AY146" s="14" t="s">
        <v>101</v>
      </c>
      <c r="BE146" s="147">
        <f t="shared" si="30"/>
        <v>0</v>
      </c>
      <c r="BF146" s="147">
        <f t="shared" si="31"/>
        <v>0</v>
      </c>
      <c r="BG146" s="147">
        <f t="shared" si="32"/>
        <v>0</v>
      </c>
      <c r="BH146" s="147">
        <f t="shared" si="33"/>
        <v>0</v>
      </c>
      <c r="BI146" s="147">
        <f t="shared" si="34"/>
        <v>0</v>
      </c>
      <c r="BJ146" s="14" t="s">
        <v>105</v>
      </c>
      <c r="BK146" s="147">
        <f t="shared" si="35"/>
        <v>0</v>
      </c>
      <c r="BL146" s="14" t="s">
        <v>123</v>
      </c>
      <c r="BM146" s="146" t="s">
        <v>244</v>
      </c>
    </row>
    <row r="147" spans="1:65" s="2" customFormat="1" ht="16.5" customHeight="1">
      <c r="A147" s="26"/>
      <c r="B147" s="134"/>
      <c r="C147" s="135">
        <v>30</v>
      </c>
      <c r="D147" s="148" t="s">
        <v>106</v>
      </c>
      <c r="E147" s="149" t="s">
        <v>161</v>
      </c>
      <c r="F147" s="150" t="s">
        <v>162</v>
      </c>
      <c r="G147" s="151" t="s">
        <v>126</v>
      </c>
      <c r="H147" s="168">
        <f>H146*2</f>
        <v>294.72000000000003</v>
      </c>
      <c r="I147" s="152"/>
      <c r="J147" s="152"/>
      <c r="K147" s="153"/>
      <c r="L147" s="154"/>
      <c r="M147" s="155" t="s">
        <v>1</v>
      </c>
      <c r="N147" s="156" t="s">
        <v>32</v>
      </c>
      <c r="O147" s="144">
        <v>0</v>
      </c>
      <c r="P147" s="144">
        <f t="shared" si="27"/>
        <v>0</v>
      </c>
      <c r="Q147" s="144">
        <v>2.0000000000000001E-4</v>
      </c>
      <c r="R147" s="144">
        <f t="shared" si="28"/>
        <v>5.894400000000001E-2</v>
      </c>
      <c r="S147" s="144">
        <v>0</v>
      </c>
      <c r="T147" s="145">
        <f t="shared" si="29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46" t="s">
        <v>127</v>
      </c>
      <c r="AT147" s="146" t="s">
        <v>106</v>
      </c>
      <c r="AU147" s="146" t="s">
        <v>105</v>
      </c>
      <c r="AY147" s="14" t="s">
        <v>101</v>
      </c>
      <c r="BE147" s="147">
        <f t="shared" si="30"/>
        <v>0</v>
      </c>
      <c r="BF147" s="147">
        <f t="shared" si="31"/>
        <v>0</v>
      </c>
      <c r="BG147" s="147">
        <f t="shared" si="32"/>
        <v>0</v>
      </c>
      <c r="BH147" s="147">
        <f t="shared" si="33"/>
        <v>0</v>
      </c>
      <c r="BI147" s="147">
        <f t="shared" si="34"/>
        <v>0</v>
      </c>
      <c r="BJ147" s="14" t="s">
        <v>105</v>
      </c>
      <c r="BK147" s="147">
        <f t="shared" si="35"/>
        <v>0</v>
      </c>
      <c r="BL147" s="14" t="s">
        <v>123</v>
      </c>
      <c r="BM147" s="146" t="s">
        <v>245</v>
      </c>
    </row>
    <row r="148" spans="1:65" s="2" customFormat="1" ht="21.75" customHeight="1">
      <c r="A148" s="26"/>
      <c r="B148" s="134"/>
      <c r="C148" s="148">
        <v>31</v>
      </c>
      <c r="D148" s="148" t="s">
        <v>106</v>
      </c>
      <c r="E148" s="149" t="s">
        <v>246</v>
      </c>
      <c r="F148" s="150" t="s">
        <v>247</v>
      </c>
      <c r="G148" s="151" t="s">
        <v>126</v>
      </c>
      <c r="H148" s="168">
        <v>1500</v>
      </c>
      <c r="I148" s="152"/>
      <c r="J148" s="152"/>
      <c r="K148" s="153"/>
      <c r="L148" s="154"/>
      <c r="M148" s="155" t="s">
        <v>1</v>
      </c>
      <c r="N148" s="156" t="s">
        <v>32</v>
      </c>
      <c r="O148" s="144">
        <v>0</v>
      </c>
      <c r="P148" s="144">
        <f t="shared" si="27"/>
        <v>0</v>
      </c>
      <c r="Q148" s="144">
        <v>3.0000000000000001E-5</v>
      </c>
      <c r="R148" s="144">
        <f t="shared" si="28"/>
        <v>4.4999999999999998E-2</v>
      </c>
      <c r="S148" s="144">
        <v>0</v>
      </c>
      <c r="T148" s="145">
        <f t="shared" si="29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46" t="s">
        <v>127</v>
      </c>
      <c r="AT148" s="146" t="s">
        <v>106</v>
      </c>
      <c r="AU148" s="146" t="s">
        <v>105</v>
      </c>
      <c r="AY148" s="14" t="s">
        <v>101</v>
      </c>
      <c r="BE148" s="147">
        <f t="shared" si="30"/>
        <v>0</v>
      </c>
      <c r="BF148" s="147">
        <f t="shared" si="31"/>
        <v>0</v>
      </c>
      <c r="BG148" s="147">
        <f t="shared" si="32"/>
        <v>0</v>
      </c>
      <c r="BH148" s="147">
        <f t="shared" si="33"/>
        <v>0</v>
      </c>
      <c r="BI148" s="147">
        <f t="shared" si="34"/>
        <v>0</v>
      </c>
      <c r="BJ148" s="14" t="s">
        <v>105</v>
      </c>
      <c r="BK148" s="147">
        <f t="shared" si="35"/>
        <v>0</v>
      </c>
      <c r="BL148" s="14" t="s">
        <v>123</v>
      </c>
      <c r="BM148" s="146" t="s">
        <v>248</v>
      </c>
    </row>
    <row r="149" spans="1:65" s="2" customFormat="1" ht="16.5" customHeight="1">
      <c r="A149" s="26"/>
      <c r="B149" s="134"/>
      <c r="C149" s="148">
        <v>32</v>
      </c>
      <c r="D149" s="148" t="s">
        <v>106</v>
      </c>
      <c r="E149" s="149" t="s">
        <v>163</v>
      </c>
      <c r="F149" s="150" t="s">
        <v>275</v>
      </c>
      <c r="G149" s="151" t="s">
        <v>103</v>
      </c>
      <c r="H149" s="168">
        <f>(H146*0.45)*1.1</f>
        <v>72.943200000000019</v>
      </c>
      <c r="I149" s="152"/>
      <c r="J149" s="152"/>
      <c r="K149" s="153"/>
      <c r="L149" s="154"/>
      <c r="M149" s="155" t="s">
        <v>1</v>
      </c>
      <c r="N149" s="156" t="s">
        <v>32</v>
      </c>
      <c r="O149" s="144">
        <v>0</v>
      </c>
      <c r="P149" s="144">
        <f t="shared" si="27"/>
        <v>0</v>
      </c>
      <c r="Q149" s="144">
        <v>9.6799999999999994E-3</v>
      </c>
      <c r="R149" s="144">
        <f t="shared" si="28"/>
        <v>0.70609017600000012</v>
      </c>
      <c r="S149" s="144">
        <v>0</v>
      </c>
      <c r="T149" s="145">
        <f t="shared" si="29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46" t="s">
        <v>127</v>
      </c>
      <c r="AT149" s="146" t="s">
        <v>106</v>
      </c>
      <c r="AU149" s="146" t="s">
        <v>105</v>
      </c>
      <c r="AY149" s="14" t="s">
        <v>101</v>
      </c>
      <c r="BE149" s="147">
        <f t="shared" si="30"/>
        <v>0</v>
      </c>
      <c r="BF149" s="147">
        <f t="shared" si="31"/>
        <v>0</v>
      </c>
      <c r="BG149" s="147">
        <f t="shared" si="32"/>
        <v>0</v>
      </c>
      <c r="BH149" s="147">
        <f t="shared" si="33"/>
        <v>0</v>
      </c>
      <c r="BI149" s="147">
        <f t="shared" si="34"/>
        <v>0</v>
      </c>
      <c r="BJ149" s="14" t="s">
        <v>105</v>
      </c>
      <c r="BK149" s="147">
        <f t="shared" si="35"/>
        <v>0</v>
      </c>
      <c r="BL149" s="14" t="s">
        <v>123</v>
      </c>
      <c r="BM149" s="146" t="s">
        <v>249</v>
      </c>
    </row>
    <row r="150" spans="1:65" s="2" customFormat="1" ht="28.5" customHeight="1">
      <c r="A150" s="26"/>
      <c r="B150" s="134"/>
      <c r="C150" s="135">
        <v>33</v>
      </c>
      <c r="D150" s="135" t="s">
        <v>102</v>
      </c>
      <c r="E150" s="136" t="s">
        <v>165</v>
      </c>
      <c r="F150" s="137" t="s">
        <v>166</v>
      </c>
      <c r="G150" s="138" t="s">
        <v>128</v>
      </c>
      <c r="H150" s="167">
        <v>200.27600000000001</v>
      </c>
      <c r="I150" s="140"/>
      <c r="J150" s="140"/>
      <c r="K150" s="141"/>
      <c r="L150" s="27"/>
      <c r="M150" s="142" t="s">
        <v>1</v>
      </c>
      <c r="N150" s="143" t="s">
        <v>32</v>
      </c>
      <c r="O150" s="144">
        <v>0</v>
      </c>
      <c r="P150" s="144">
        <f t="shared" si="27"/>
        <v>0</v>
      </c>
      <c r="Q150" s="144">
        <v>0</v>
      </c>
      <c r="R150" s="144">
        <f t="shared" si="28"/>
        <v>0</v>
      </c>
      <c r="S150" s="144">
        <v>0</v>
      </c>
      <c r="T150" s="145">
        <f t="shared" si="29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46" t="s">
        <v>123</v>
      </c>
      <c r="AT150" s="146" t="s">
        <v>102</v>
      </c>
      <c r="AU150" s="146" t="s">
        <v>105</v>
      </c>
      <c r="AY150" s="14" t="s">
        <v>101</v>
      </c>
      <c r="BE150" s="147">
        <f t="shared" si="30"/>
        <v>0</v>
      </c>
      <c r="BF150" s="147">
        <f t="shared" si="31"/>
        <v>0</v>
      </c>
      <c r="BG150" s="147">
        <f t="shared" si="32"/>
        <v>0</v>
      </c>
      <c r="BH150" s="147">
        <f t="shared" si="33"/>
        <v>0</v>
      </c>
      <c r="BI150" s="147">
        <f t="shared" si="34"/>
        <v>0</v>
      </c>
      <c r="BJ150" s="14" t="s">
        <v>105</v>
      </c>
      <c r="BK150" s="147">
        <f t="shared" si="35"/>
        <v>0</v>
      </c>
      <c r="BL150" s="14" t="s">
        <v>123</v>
      </c>
      <c r="BM150" s="146" t="s">
        <v>250</v>
      </c>
    </row>
    <row r="151" spans="1:65" s="12" customFormat="1" ht="22.9" customHeight="1">
      <c r="B151" s="122"/>
      <c r="C151" s="148">
        <v>34</v>
      </c>
      <c r="D151" s="123" t="s">
        <v>65</v>
      </c>
      <c r="E151" s="132" t="s">
        <v>167</v>
      </c>
      <c r="F151" s="132" t="s">
        <v>168</v>
      </c>
      <c r="H151" s="169"/>
      <c r="J151" s="125"/>
      <c r="L151" s="122"/>
      <c r="M151" s="126"/>
      <c r="N151" s="127"/>
      <c r="O151" s="127"/>
      <c r="P151" s="128">
        <f>SUM(P152:P156)</f>
        <v>173.71211600000001</v>
      </c>
      <c r="Q151" s="127"/>
      <c r="R151" s="128">
        <f>SUM(R152:R156)</f>
        <v>3.8542319999999997</v>
      </c>
      <c r="S151" s="127"/>
      <c r="T151" s="129">
        <f>SUM(T152:T156)</f>
        <v>0</v>
      </c>
      <c r="AR151" s="123" t="s">
        <v>105</v>
      </c>
      <c r="AT151" s="130" t="s">
        <v>65</v>
      </c>
      <c r="AU151" s="130" t="s">
        <v>72</v>
      </c>
      <c r="AY151" s="123" t="s">
        <v>101</v>
      </c>
      <c r="BK151" s="131">
        <f>SUM(BK152:BK156)</f>
        <v>0</v>
      </c>
    </row>
    <row r="152" spans="1:65" s="2" customFormat="1" ht="28.5" customHeight="1">
      <c r="A152" s="26"/>
      <c r="B152" s="134"/>
      <c r="C152" s="148">
        <v>35</v>
      </c>
      <c r="D152" s="135" t="s">
        <v>102</v>
      </c>
      <c r="E152" s="136" t="s">
        <v>251</v>
      </c>
      <c r="F152" s="137" t="s">
        <v>276</v>
      </c>
      <c r="G152" s="138" t="s">
        <v>103</v>
      </c>
      <c r="H152" s="167">
        <f>H146*0.45+H146*0.5</f>
        <v>139.99200000000002</v>
      </c>
      <c r="I152" s="140"/>
      <c r="J152" s="140"/>
      <c r="K152" s="141"/>
      <c r="L152" s="27"/>
      <c r="M152" s="142" t="s">
        <v>1</v>
      </c>
      <c r="N152" s="143" t="s">
        <v>32</v>
      </c>
      <c r="O152" s="144">
        <v>0.123</v>
      </c>
      <c r="P152" s="144">
        <f t="shared" ref="P152:P156" si="36">O152*H152</f>
        <v>17.219016000000003</v>
      </c>
      <c r="Q152" s="144">
        <v>1E-3</v>
      </c>
      <c r="R152" s="144">
        <f t="shared" ref="R152:R156" si="37">Q152*H152</f>
        <v>0.13999200000000003</v>
      </c>
      <c r="S152" s="144">
        <v>0</v>
      </c>
      <c r="T152" s="145">
        <f t="shared" ref="T152:T156" si="38">S152*H152</f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46" t="s">
        <v>123</v>
      </c>
      <c r="AT152" s="146" t="s">
        <v>102</v>
      </c>
      <c r="AU152" s="146" t="s">
        <v>105</v>
      </c>
      <c r="AY152" s="14" t="s">
        <v>101</v>
      </c>
      <c r="BE152" s="147">
        <f t="shared" ref="BE152:BE156" si="39">IF(N152="základná",J152,0)</f>
        <v>0</v>
      </c>
      <c r="BF152" s="147">
        <f t="shared" ref="BF152:BF156" si="40">IF(N152="znížená",J152,0)</f>
        <v>0</v>
      </c>
      <c r="BG152" s="147">
        <f t="shared" ref="BG152:BG156" si="41">IF(N152="zákl. prenesená",J152,0)</f>
        <v>0</v>
      </c>
      <c r="BH152" s="147">
        <f t="shared" ref="BH152:BH156" si="42">IF(N152="zníž. prenesená",J152,0)</f>
        <v>0</v>
      </c>
      <c r="BI152" s="147">
        <f t="shared" ref="BI152:BI156" si="43">IF(N152="nulová",J152,0)</f>
        <v>0</v>
      </c>
      <c r="BJ152" s="14" t="s">
        <v>105</v>
      </c>
      <c r="BK152" s="147">
        <f t="shared" ref="BK152:BK156" si="44">ROUND(I152*H152,2)</f>
        <v>0</v>
      </c>
      <c r="BL152" s="14" t="s">
        <v>123</v>
      </c>
      <c r="BM152" s="146" t="s">
        <v>252</v>
      </c>
    </row>
    <row r="153" spans="1:65" s="2" customFormat="1" ht="28.5" customHeight="1">
      <c r="A153" s="174"/>
      <c r="B153" s="134"/>
      <c r="C153" s="135">
        <v>36</v>
      </c>
      <c r="D153" s="148" t="s">
        <v>106</v>
      </c>
      <c r="E153" s="149" t="s">
        <v>169</v>
      </c>
      <c r="F153" s="150" t="s">
        <v>277</v>
      </c>
      <c r="G153" s="151" t="s">
        <v>103</v>
      </c>
      <c r="H153" s="168">
        <f>H152*1.1</f>
        <v>153.99120000000002</v>
      </c>
      <c r="I153" s="152"/>
      <c r="J153" s="152"/>
      <c r="K153" s="141"/>
      <c r="L153" s="27"/>
      <c r="M153" s="142"/>
      <c r="N153" s="143"/>
      <c r="O153" s="144"/>
      <c r="P153" s="144"/>
      <c r="Q153" s="144"/>
      <c r="R153" s="144"/>
      <c r="S153" s="144"/>
      <c r="T153" s="145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R153" s="146"/>
      <c r="AT153" s="146"/>
      <c r="AU153" s="146"/>
      <c r="AY153" s="14"/>
      <c r="BE153" s="147"/>
      <c r="BF153" s="147"/>
      <c r="BG153" s="147"/>
      <c r="BH153" s="147"/>
      <c r="BI153" s="147"/>
      <c r="BJ153" s="14"/>
      <c r="BK153" s="147"/>
      <c r="BL153" s="14"/>
      <c r="BM153" s="146"/>
    </row>
    <row r="154" spans="1:65" s="2" customFormat="1" ht="27.75" customHeight="1">
      <c r="A154" s="26"/>
      <c r="B154" s="134"/>
      <c r="C154" s="148">
        <v>37</v>
      </c>
      <c r="D154" s="135" t="s">
        <v>102</v>
      </c>
      <c r="E154" s="136" t="s">
        <v>170</v>
      </c>
      <c r="F154" s="137" t="s">
        <v>171</v>
      </c>
      <c r="G154" s="138" t="s">
        <v>103</v>
      </c>
      <c r="H154" s="167">
        <v>530</v>
      </c>
      <c r="I154" s="140"/>
      <c r="J154" s="140"/>
      <c r="K154" s="141"/>
      <c r="L154" s="27"/>
      <c r="M154" s="142" t="s">
        <v>1</v>
      </c>
      <c r="N154" s="143" t="s">
        <v>32</v>
      </c>
      <c r="O154" s="144">
        <v>0.29526999999999998</v>
      </c>
      <c r="P154" s="144">
        <f t="shared" si="36"/>
        <v>156.4931</v>
      </c>
      <c r="Q154" s="144">
        <v>5.4000000000000001E-4</v>
      </c>
      <c r="R154" s="144">
        <f t="shared" si="37"/>
        <v>0.28620000000000001</v>
      </c>
      <c r="S154" s="144">
        <v>0</v>
      </c>
      <c r="T154" s="145">
        <f t="shared" si="38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46" t="s">
        <v>123</v>
      </c>
      <c r="AT154" s="146" t="s">
        <v>102</v>
      </c>
      <c r="AU154" s="146" t="s">
        <v>105</v>
      </c>
      <c r="AY154" s="14" t="s">
        <v>101</v>
      </c>
      <c r="BE154" s="147">
        <f t="shared" si="39"/>
        <v>0</v>
      </c>
      <c r="BF154" s="147">
        <f t="shared" si="40"/>
        <v>0</v>
      </c>
      <c r="BG154" s="147">
        <f t="shared" si="41"/>
        <v>0</v>
      </c>
      <c r="BH154" s="147">
        <f t="shared" si="42"/>
        <v>0</v>
      </c>
      <c r="BI154" s="147">
        <f t="shared" si="43"/>
        <v>0</v>
      </c>
      <c r="BJ154" s="14" t="s">
        <v>105</v>
      </c>
      <c r="BK154" s="147">
        <f t="shared" si="44"/>
        <v>0</v>
      </c>
      <c r="BL154" s="14" t="s">
        <v>123</v>
      </c>
      <c r="BM154" s="146" t="s">
        <v>253</v>
      </c>
    </row>
    <row r="155" spans="1:65" s="2" customFormat="1" ht="28.5" customHeight="1">
      <c r="A155" s="26"/>
      <c r="B155" s="134"/>
      <c r="C155" s="148">
        <v>38</v>
      </c>
      <c r="D155" s="148" t="s">
        <v>106</v>
      </c>
      <c r="E155" s="149" t="s">
        <v>172</v>
      </c>
      <c r="F155" s="150" t="s">
        <v>173</v>
      </c>
      <c r="G155" s="151" t="s">
        <v>103</v>
      </c>
      <c r="H155" s="168">
        <f>H154*2.2</f>
        <v>1166</v>
      </c>
      <c r="I155" s="152"/>
      <c r="J155" s="152"/>
      <c r="K155" s="153"/>
      <c r="L155" s="154"/>
      <c r="M155" s="155" t="s">
        <v>1</v>
      </c>
      <c r="N155" s="156" t="s">
        <v>32</v>
      </c>
      <c r="O155" s="144">
        <v>0</v>
      </c>
      <c r="P155" s="144">
        <f t="shared" si="36"/>
        <v>0</v>
      </c>
      <c r="Q155" s="144">
        <v>2.9399999999999999E-3</v>
      </c>
      <c r="R155" s="144">
        <f t="shared" si="37"/>
        <v>3.4280399999999998</v>
      </c>
      <c r="S155" s="144">
        <v>0</v>
      </c>
      <c r="T155" s="145">
        <f t="shared" si="38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46" t="s">
        <v>127</v>
      </c>
      <c r="AT155" s="146" t="s">
        <v>106</v>
      </c>
      <c r="AU155" s="146" t="s">
        <v>105</v>
      </c>
      <c r="AY155" s="14" t="s">
        <v>101</v>
      </c>
      <c r="BE155" s="147">
        <f t="shared" si="39"/>
        <v>0</v>
      </c>
      <c r="BF155" s="147">
        <f t="shared" si="40"/>
        <v>0</v>
      </c>
      <c r="BG155" s="147">
        <f t="shared" si="41"/>
        <v>0</v>
      </c>
      <c r="BH155" s="147">
        <f t="shared" si="42"/>
        <v>0</v>
      </c>
      <c r="BI155" s="147">
        <f t="shared" si="43"/>
        <v>0</v>
      </c>
      <c r="BJ155" s="14" t="s">
        <v>105</v>
      </c>
      <c r="BK155" s="147">
        <f t="shared" si="44"/>
        <v>0</v>
      </c>
      <c r="BL155" s="14" t="s">
        <v>123</v>
      </c>
      <c r="BM155" s="146" t="s">
        <v>254</v>
      </c>
    </row>
    <row r="156" spans="1:65" s="2" customFormat="1" ht="27.75" customHeight="1">
      <c r="A156" s="26"/>
      <c r="B156" s="134"/>
      <c r="C156" s="135">
        <v>39</v>
      </c>
      <c r="D156" s="135" t="s">
        <v>102</v>
      </c>
      <c r="E156" s="136" t="s">
        <v>174</v>
      </c>
      <c r="F156" s="137" t="s">
        <v>175</v>
      </c>
      <c r="G156" s="138" t="s">
        <v>128</v>
      </c>
      <c r="H156" s="167">
        <v>548.73299999999995</v>
      </c>
      <c r="I156" s="140"/>
      <c r="J156" s="140"/>
      <c r="K156" s="141"/>
      <c r="L156" s="27"/>
      <c r="M156" s="142" t="s">
        <v>1</v>
      </c>
      <c r="N156" s="143" t="s">
        <v>32</v>
      </c>
      <c r="O156" s="144">
        <v>0</v>
      </c>
      <c r="P156" s="144">
        <f t="shared" si="36"/>
        <v>0</v>
      </c>
      <c r="Q156" s="144">
        <v>0</v>
      </c>
      <c r="R156" s="144">
        <f t="shared" si="37"/>
        <v>0</v>
      </c>
      <c r="S156" s="144">
        <v>0</v>
      </c>
      <c r="T156" s="145">
        <f t="shared" si="38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46" t="s">
        <v>123</v>
      </c>
      <c r="AT156" s="146" t="s">
        <v>102</v>
      </c>
      <c r="AU156" s="146" t="s">
        <v>105</v>
      </c>
      <c r="AY156" s="14" t="s">
        <v>101</v>
      </c>
      <c r="BE156" s="147">
        <f t="shared" si="39"/>
        <v>0</v>
      </c>
      <c r="BF156" s="147">
        <f t="shared" si="40"/>
        <v>0</v>
      </c>
      <c r="BG156" s="147">
        <f t="shared" si="41"/>
        <v>0</v>
      </c>
      <c r="BH156" s="147">
        <f t="shared" si="42"/>
        <v>0</v>
      </c>
      <c r="BI156" s="147">
        <f t="shared" si="43"/>
        <v>0</v>
      </c>
      <c r="BJ156" s="14" t="s">
        <v>105</v>
      </c>
      <c r="BK156" s="147">
        <f t="shared" si="44"/>
        <v>0</v>
      </c>
      <c r="BL156" s="14" t="s">
        <v>123</v>
      </c>
      <c r="BM156" s="146" t="s">
        <v>255</v>
      </c>
    </row>
    <row r="157" spans="1:65" s="2" customFormat="1" ht="27.75" customHeight="1">
      <c r="A157" s="180"/>
      <c r="B157" s="134"/>
      <c r="C157" s="104" t="s">
        <v>132</v>
      </c>
      <c r="D157" s="105"/>
      <c r="E157" s="105"/>
      <c r="F157" s="105"/>
      <c r="G157" s="105"/>
      <c r="H157" s="105"/>
      <c r="I157" s="106"/>
      <c r="J157" s="125"/>
      <c r="K157" s="177"/>
      <c r="L157" s="27"/>
      <c r="M157" s="142"/>
      <c r="N157" s="143"/>
      <c r="O157" s="144"/>
      <c r="P157" s="144"/>
      <c r="Q157" s="144"/>
      <c r="R157" s="144"/>
      <c r="S157" s="144"/>
      <c r="T157" s="145"/>
      <c r="U157" s="180"/>
      <c r="V157" s="180"/>
      <c r="W157" s="180"/>
      <c r="X157" s="180"/>
      <c r="Y157" s="180"/>
      <c r="Z157" s="180"/>
      <c r="AA157" s="180"/>
      <c r="AB157" s="180"/>
      <c r="AC157" s="180"/>
      <c r="AD157" s="180"/>
      <c r="AE157" s="180"/>
      <c r="AR157" s="146"/>
      <c r="AT157" s="146"/>
      <c r="AU157" s="146"/>
      <c r="AY157" s="14"/>
      <c r="BE157" s="147"/>
      <c r="BF157" s="147"/>
      <c r="BG157" s="147"/>
      <c r="BH157" s="147"/>
      <c r="BI157" s="147"/>
      <c r="BJ157" s="14"/>
      <c r="BK157" s="147"/>
      <c r="BL157" s="14"/>
      <c r="BM157" s="146"/>
    </row>
    <row r="158" spans="1:65" s="12" customFormat="1" ht="22.9" customHeight="1">
      <c r="B158" s="122"/>
      <c r="D158" s="123" t="s">
        <v>65</v>
      </c>
      <c r="E158" s="132" t="s">
        <v>176</v>
      </c>
      <c r="F158" s="132" t="s">
        <v>177</v>
      </c>
      <c r="H158" s="169"/>
      <c r="J158" s="133"/>
      <c r="L158" s="122"/>
      <c r="M158" s="126"/>
      <c r="N158" s="127"/>
      <c r="O158" s="127"/>
      <c r="P158" s="128">
        <f>P159</f>
        <v>8.6999999999999994E-2</v>
      </c>
      <c r="Q158" s="127"/>
      <c r="R158" s="128">
        <f>R159</f>
        <v>0</v>
      </c>
      <c r="S158" s="127"/>
      <c r="T158" s="129">
        <f>T159</f>
        <v>0</v>
      </c>
      <c r="AR158" s="123" t="s">
        <v>108</v>
      </c>
      <c r="AT158" s="130" t="s">
        <v>65</v>
      </c>
      <c r="AU158" s="130" t="s">
        <v>72</v>
      </c>
      <c r="AY158" s="123" t="s">
        <v>101</v>
      </c>
      <c r="BK158" s="131">
        <f>BK159</f>
        <v>0</v>
      </c>
    </row>
    <row r="159" spans="1:65" s="2" customFormat="1" ht="22.5" customHeight="1">
      <c r="A159" s="26"/>
      <c r="B159" s="134"/>
      <c r="C159" s="135">
        <v>40</v>
      </c>
      <c r="D159" s="135" t="s">
        <v>102</v>
      </c>
      <c r="E159" s="136" t="s">
        <v>283</v>
      </c>
      <c r="F159" s="137" t="s">
        <v>284</v>
      </c>
      <c r="G159" s="138" t="s">
        <v>146</v>
      </c>
      <c r="H159" s="183">
        <f>'BÚRACIE PRÁCE'!H137</f>
        <v>147.36000000000001</v>
      </c>
      <c r="I159" s="140"/>
      <c r="J159" s="140"/>
      <c r="K159" s="141"/>
      <c r="L159" s="27"/>
      <c r="M159" s="142" t="s">
        <v>1</v>
      </c>
      <c r="N159" s="143" t="s">
        <v>32</v>
      </c>
      <c r="O159" s="144">
        <v>8.6999999999999994E-2</v>
      </c>
      <c r="P159" s="144">
        <f>O159*H161</f>
        <v>8.6999999999999994E-2</v>
      </c>
      <c r="Q159" s="144">
        <v>0</v>
      </c>
      <c r="R159" s="144">
        <f>Q159*H161</f>
        <v>0</v>
      </c>
      <c r="S159" s="144">
        <v>0</v>
      </c>
      <c r="T159" s="145">
        <f>S159*H161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46" t="s">
        <v>182</v>
      </c>
      <c r="AT159" s="146" t="s">
        <v>102</v>
      </c>
      <c r="AU159" s="146" t="s">
        <v>105</v>
      </c>
      <c r="AY159" s="14" t="s">
        <v>101</v>
      </c>
      <c r="BE159" s="147">
        <f>IF(N159="základná",J161,0)</f>
        <v>0</v>
      </c>
      <c r="BF159" s="147">
        <f>IF(N159="znížená",J161,0)</f>
        <v>0</v>
      </c>
      <c r="BG159" s="147">
        <f>IF(N159="zákl. prenesená",J161,0)</f>
        <v>0</v>
      </c>
      <c r="BH159" s="147">
        <f>IF(N159="zníž. prenesená",J161,0)</f>
        <v>0</v>
      </c>
      <c r="BI159" s="147">
        <f>IF(N159="nulová",J161,0)</f>
        <v>0</v>
      </c>
      <c r="BJ159" s="14" t="s">
        <v>105</v>
      </c>
      <c r="BK159" s="147">
        <f>ROUND(I161*H161,2)</f>
        <v>0</v>
      </c>
      <c r="BL159" s="14" t="s">
        <v>182</v>
      </c>
      <c r="BM159" s="146" t="s">
        <v>256</v>
      </c>
    </row>
    <row r="160" spans="1:65" s="12" customFormat="1" ht="25.9" customHeight="1">
      <c r="B160" s="122"/>
      <c r="D160" s="123" t="s">
        <v>65</v>
      </c>
      <c r="E160" s="132" t="s">
        <v>179</v>
      </c>
      <c r="F160" s="132" t="s">
        <v>180</v>
      </c>
      <c r="H160" s="169"/>
      <c r="J160" s="133"/>
      <c r="L160" s="122"/>
      <c r="M160" s="126"/>
      <c r="N160" s="127"/>
      <c r="O160" s="127"/>
      <c r="P160" s="128" t="e">
        <f>SUM(P162:P162)</f>
        <v>#REF!</v>
      </c>
      <c r="Q160" s="127"/>
      <c r="R160" s="128" t="e">
        <f>SUM(R162:R162)</f>
        <v>#REF!</v>
      </c>
      <c r="S160" s="127"/>
      <c r="T160" s="129" t="e">
        <f>SUM(T162:T162)</f>
        <v>#REF!</v>
      </c>
      <c r="AR160" s="123" t="s">
        <v>111</v>
      </c>
      <c r="AT160" s="130" t="s">
        <v>65</v>
      </c>
      <c r="AU160" s="130" t="s">
        <v>66</v>
      </c>
      <c r="AY160" s="123" t="s">
        <v>101</v>
      </c>
      <c r="BK160" s="131" t="e">
        <f>SUM(BK161:BK162)</f>
        <v>#REF!</v>
      </c>
    </row>
    <row r="161" spans="1:65" s="2" customFormat="1" ht="16.5" customHeight="1">
      <c r="A161" s="164"/>
      <c r="B161" s="134"/>
      <c r="C161" s="135">
        <v>42</v>
      </c>
      <c r="D161" s="135" t="s">
        <v>102</v>
      </c>
      <c r="E161" s="136" t="s">
        <v>181</v>
      </c>
      <c r="F161" s="137" t="s">
        <v>278</v>
      </c>
      <c r="G161" s="138" t="s">
        <v>122</v>
      </c>
      <c r="H161" s="167">
        <v>1</v>
      </c>
      <c r="I161" s="162"/>
      <c r="J161" s="140"/>
      <c r="K161" s="141"/>
      <c r="L161" s="27"/>
      <c r="M161" s="142" t="s">
        <v>1</v>
      </c>
      <c r="N161" s="143" t="s">
        <v>32</v>
      </c>
      <c r="O161" s="144">
        <v>0</v>
      </c>
      <c r="P161" s="144" t="e">
        <f>O161*#REF!</f>
        <v>#REF!</v>
      </c>
      <c r="Q161" s="144">
        <v>0</v>
      </c>
      <c r="R161" s="144" t="e">
        <f>Q161*#REF!</f>
        <v>#REF!</v>
      </c>
      <c r="S161" s="144">
        <v>0</v>
      </c>
      <c r="T161" s="145" t="e">
        <f>S161*#REF!</f>
        <v>#REF!</v>
      </c>
      <c r="U161" s="164"/>
      <c r="V161" s="164"/>
      <c r="W161" s="164"/>
      <c r="X161" s="164"/>
      <c r="Y161" s="164"/>
      <c r="Z161" s="164"/>
      <c r="AA161" s="164"/>
      <c r="AB161" s="164"/>
      <c r="AC161" s="164"/>
      <c r="AD161" s="164"/>
      <c r="AE161" s="164"/>
      <c r="AR161" s="146" t="s">
        <v>262</v>
      </c>
      <c r="AT161" s="146" t="s">
        <v>102</v>
      </c>
      <c r="AU161" s="146" t="s">
        <v>72</v>
      </c>
      <c r="AY161" s="14" t="s">
        <v>101</v>
      </c>
      <c r="BE161" s="147">
        <f>IF(N161="základná",#REF!,0)</f>
        <v>0</v>
      </c>
      <c r="BF161" s="147" t="e">
        <f>IF(N161="znížená",#REF!,0)</f>
        <v>#REF!</v>
      </c>
      <c r="BG161" s="147">
        <f>IF(N161="zákl. prenesená",#REF!,0)</f>
        <v>0</v>
      </c>
      <c r="BH161" s="147">
        <f>IF(N161="zníž. prenesená",#REF!,0)</f>
        <v>0</v>
      </c>
      <c r="BI161" s="147">
        <f>IF(N161="nulová",#REF!,0)</f>
        <v>0</v>
      </c>
      <c r="BJ161" s="14" t="s">
        <v>105</v>
      </c>
      <c r="BK161" s="147" t="e">
        <f>ROUND(#REF!*#REF!,2)</f>
        <v>#REF!</v>
      </c>
      <c r="BL161" s="14" t="s">
        <v>262</v>
      </c>
      <c r="BM161" s="146" t="s">
        <v>263</v>
      </c>
    </row>
    <row r="162" spans="1:65" s="2" customFormat="1" ht="16.5" customHeight="1">
      <c r="A162" s="26"/>
      <c r="B162" s="134"/>
      <c r="C162" s="12"/>
      <c r="D162" s="123" t="s">
        <v>65</v>
      </c>
      <c r="E162" s="124" t="s">
        <v>257</v>
      </c>
      <c r="F162" s="124" t="s">
        <v>258</v>
      </c>
      <c r="G162" s="12"/>
      <c r="H162" s="169"/>
      <c r="I162" s="12"/>
      <c r="J162" s="133"/>
      <c r="K162" s="141"/>
      <c r="L162" s="27"/>
      <c r="M162" s="157" t="s">
        <v>1</v>
      </c>
      <c r="N162" s="158" t="s">
        <v>32</v>
      </c>
      <c r="O162" s="159">
        <v>0</v>
      </c>
      <c r="P162" s="159" t="e">
        <f>O162*#REF!</f>
        <v>#REF!</v>
      </c>
      <c r="Q162" s="159">
        <v>0</v>
      </c>
      <c r="R162" s="159" t="e">
        <f>Q162*#REF!</f>
        <v>#REF!</v>
      </c>
      <c r="S162" s="159">
        <v>0</v>
      </c>
      <c r="T162" s="160" t="e">
        <f>S162*#REF!</f>
        <v>#REF!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46" t="s">
        <v>262</v>
      </c>
      <c r="AT162" s="146" t="s">
        <v>102</v>
      </c>
      <c r="AU162" s="146" t="s">
        <v>72</v>
      </c>
      <c r="AY162" s="14" t="s">
        <v>101</v>
      </c>
      <c r="BE162" s="147">
        <f>IF(N162="základná",#REF!,0)</f>
        <v>0</v>
      </c>
      <c r="BF162" s="147" t="e">
        <f>IF(N162="znížená",#REF!,0)</f>
        <v>#REF!</v>
      </c>
      <c r="BG162" s="147">
        <f>IF(N162="zákl. prenesená",#REF!,0)</f>
        <v>0</v>
      </c>
      <c r="BH162" s="147">
        <f>IF(N162="zníž. prenesená",#REF!,0)</f>
        <v>0</v>
      </c>
      <c r="BI162" s="147">
        <f>IF(N162="nulová",#REF!,0)</f>
        <v>0</v>
      </c>
      <c r="BJ162" s="14" t="s">
        <v>105</v>
      </c>
      <c r="BK162" s="147" t="e">
        <f>ROUND(#REF!*#REF!,2)</f>
        <v>#REF!</v>
      </c>
      <c r="BL162" s="14" t="s">
        <v>262</v>
      </c>
      <c r="BM162" s="146" t="s">
        <v>264</v>
      </c>
    </row>
    <row r="163" spans="1:65" s="2" customFormat="1" ht="6.95" customHeight="1">
      <c r="A163" s="26"/>
      <c r="B163" s="41"/>
      <c r="C163" s="135">
        <v>41</v>
      </c>
      <c r="D163" s="135" t="s">
        <v>102</v>
      </c>
      <c r="E163" s="136" t="s">
        <v>259</v>
      </c>
      <c r="F163" s="137" t="s">
        <v>260</v>
      </c>
      <c r="G163" s="138" t="s">
        <v>261</v>
      </c>
      <c r="H163" s="167">
        <v>1</v>
      </c>
      <c r="I163" s="140"/>
      <c r="J163" s="140"/>
      <c r="K163" s="42"/>
      <c r="L163" s="27"/>
      <c r="M163" s="26"/>
      <c r="O163" s="26"/>
      <c r="P163" s="26"/>
      <c r="Q163" s="26"/>
      <c r="R163" s="26"/>
      <c r="S163" s="26"/>
      <c r="T163" s="26"/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</row>
    <row r="164" spans="1:65">
      <c r="C164" s="42"/>
      <c r="D164" s="42"/>
      <c r="E164" s="42"/>
      <c r="F164" s="42"/>
      <c r="G164" s="42"/>
      <c r="H164" s="42"/>
      <c r="I164" s="42"/>
      <c r="J164" s="42"/>
    </row>
  </sheetData>
  <autoFilter ref="C124:K162"/>
  <mergeCells count="8">
    <mergeCell ref="E115:H115"/>
    <mergeCell ref="E117:H117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scale="87" fitToHeight="100" orientation="portrait" blackAndWhite="1" r:id="rId1"/>
  <headerFooter>
    <oddFooter>&amp;CStrana &amp;P z &amp;N</oddFooter>
  </headerFooter>
  <rowBreaks count="1" manualBreakCount="1">
    <brk id="131" min="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6</vt:i4>
      </vt:variant>
    </vt:vector>
  </HeadingPairs>
  <TitlesOfParts>
    <vt:vector size="9" baseType="lpstr">
      <vt:lpstr>Rekapitulácia stavby</vt:lpstr>
      <vt:lpstr>BÚRACIE PRÁCE</vt:lpstr>
      <vt:lpstr>NOVÁ STREŠNÁ KRYTINA</vt:lpstr>
      <vt:lpstr>'BÚRACIE PRÁCE'!Názvy_tlače</vt:lpstr>
      <vt:lpstr>'NOVÁ STREŠNÁ KRYTINA'!Názvy_tlače</vt:lpstr>
      <vt:lpstr>'Rekapitulácia stavby'!Názvy_tlače</vt:lpstr>
      <vt:lpstr>'BÚRACIE PRÁCE'!Oblasť_tlače</vt:lpstr>
      <vt:lpstr>'NOVÁ STREŠNÁ KRYTINA'!Oblasť_tlače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Ing.Marian Magyar</dc:creator>
  <cp:lastModifiedBy>Roland Lamper</cp:lastModifiedBy>
  <cp:lastPrinted>2022-01-10T14:46:14Z</cp:lastPrinted>
  <dcterms:created xsi:type="dcterms:W3CDTF">2020-12-17T19:06:08Z</dcterms:created>
  <dcterms:modified xsi:type="dcterms:W3CDTF">2022-01-24T15:18:25Z</dcterms:modified>
</cp:coreProperties>
</file>