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60" activeTab="0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<sst xmlns="http://schemas.openxmlformats.org/spreadsheetml/2006/main" count="622" uniqueCount="319">
  <si>
    <t>KRYCÍ LIST ROZPOČTU</t>
  </si>
  <si>
    <t>Názov stavby</t>
  </si>
  <si>
    <t>JKSO</t>
  </si>
  <si>
    <t xml:space="preserve"> </t>
  </si>
  <si>
    <t>Kód stavby</t>
  </si>
  <si>
    <t>09287</t>
  </si>
  <si>
    <t>Názov objektu</t>
  </si>
  <si>
    <t>EČO</t>
  </si>
  <si>
    <t>Kód objektu</t>
  </si>
  <si>
    <t>Názov časti</t>
  </si>
  <si>
    <t>Miesto</t>
  </si>
  <si>
    <t>Slovenská Ľupča</t>
  </si>
  <si>
    <t>Kód časti</t>
  </si>
  <si>
    <t>Názov podčasti</t>
  </si>
  <si>
    <t>Kód podčasti</t>
  </si>
  <si>
    <t>IČO</t>
  </si>
  <si>
    <t>DIČ</t>
  </si>
  <si>
    <t>Objednávateľ</t>
  </si>
  <si>
    <t>Obec Slovenská Ľupča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</si>
  <si>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</si>
  <si>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</si>
  <si>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</si>
  <si>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</si>
  <si>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</si>
  <si>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</si>
  <si>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</si>
  <si>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</si>
  <si>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</si>
  <si>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</si>
  <si>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</si>
  <si>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</si>
  <si>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</si>
  <si>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</si>
  <si>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</si>
  <si>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</si>
  <si>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</si>
  <si>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</si>
  <si>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</si>
  <si>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</si>
  <si>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</si>
  <si>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</si>
  <si>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</si>
  <si>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</si>
  <si>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</si>
  <si>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</si>
  <si>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</si>
  <si>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</si>
  <si>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</si>
  <si>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</si>
  <si>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</si>
  <si>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</si>
  <si>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</si>
  <si>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</si>
  <si>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</si>
  <si>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</si>
  <si>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</si>
  <si>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</si>
  <si>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</si>
  <si>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</si>
  <si>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</si>
  <si>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</si>
  <si>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</si>
  <si>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</si>
  <si>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</si>
  <si>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</si>
  <si>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</si>
  <si>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</si>
  <si>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</si>
  <si>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</si>
  <si>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</si>
  <si>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</si>
  <si>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</si>
  <si>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</si>
  <si>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</si>
  <si>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</si>
  <si>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</si>
  <si>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</si>
  <si>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</si>
  <si>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</si>
  <si>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</si>
  <si>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</si>
  <si>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</si>
  <si>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</si>
  <si>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</si>
  <si>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</si>
  <si>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</si>
  <si>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</si>
  <si>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</si>
  <si>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</si>
  <si>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</si>
  <si>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</si>
  <si>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</si>
  <si>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</si>
  <si>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</si>
  <si>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</si>
  <si>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</si>
  <si>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</si>
  <si>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</si>
  <si>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</si>
  <si>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</si>
  <si>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</si>
  <si>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</si>
  <si>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</si>
  <si>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</si>
  <si>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</si>
  <si>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Zemné práce</t>
  </si>
  <si>
    <t>K</t>
  </si>
  <si>
    <t>221</t>
  </si>
  <si>
    <t>113106121</t>
  </si>
  <si>
    <t>Rozoberanie dlažby, z betónových alebo kamenin. dlaždíc, dosiek alebo tvaroviek,  -0,13800t</t>
  </si>
  <si>
    <t>m2</t>
  </si>
  <si>
    <t>2</t>
  </si>
  <si>
    <t>113107141</t>
  </si>
  <si>
    <t>Odstránenie  krytuv ploche do 200 m2 asfaltového, hr. vrstvy do 50 mm,  -0,03800t</t>
  </si>
  <si>
    <t>3</t>
  </si>
  <si>
    <t>113307112</t>
  </si>
  <si>
    <t>Odstránenie podkladu v ploche do 200m2 z kameniva ťaženého, hr.100-200mm,  -0,24000t</t>
  </si>
  <si>
    <t>4</t>
  </si>
  <si>
    <t>001</t>
  </si>
  <si>
    <t>122201101</t>
  </si>
  <si>
    <t>Odkopávka a prekopávka nezapažená v hornine 3, do 100 m3</t>
  </si>
  <si>
    <t>m3</t>
  </si>
  <si>
    <t>5</t>
  </si>
  <si>
    <t>122201109</t>
  </si>
  <si>
    <t>Odkopávky a prekopávky nezapažené. Príplatok k cenám za lepivosť horniny</t>
  </si>
  <si>
    <t>6</t>
  </si>
  <si>
    <t>132201101</t>
  </si>
  <si>
    <t>Výkop ryhy do šírky 600 mm v horn.3 do 100 m3</t>
  </si>
  <si>
    <t>7</t>
  </si>
  <si>
    <t>132201109</t>
  </si>
  <si>
    <t>Hĺbenie rýh šírky do 600 mm zapažených i nezapažených s urovnaním dna. Príplatok k cene za lepivosť horniny 3</t>
  </si>
  <si>
    <t>8</t>
  </si>
  <si>
    <t>162601102</t>
  </si>
  <si>
    <t>Vodorovné premiestnenie výkopku tr.1-4 do 5000 m</t>
  </si>
  <si>
    <t>9</t>
  </si>
  <si>
    <t>174101001</t>
  </si>
  <si>
    <t xml:space="preserve">Zásyp rigolu so zhutnenim štrkom </t>
  </si>
  <si>
    <t>10</t>
  </si>
  <si>
    <t>231</t>
  </si>
  <si>
    <t>180406110</t>
  </si>
  <si>
    <t xml:space="preserve">Založenie trávnika parkového v rovine </t>
  </si>
  <si>
    <t>11</t>
  </si>
  <si>
    <t>M</t>
  </si>
  <si>
    <t>MAT</t>
  </si>
  <si>
    <t>0057211300</t>
  </si>
  <si>
    <t>Trávové semeno - výber</t>
  </si>
  <si>
    <t>kg</t>
  </si>
  <si>
    <t>12</t>
  </si>
  <si>
    <t>181101102</t>
  </si>
  <si>
    <t>Úprava pláne v zárezoch v hornine 1-4 so zhutnením</t>
  </si>
  <si>
    <t>13</t>
  </si>
  <si>
    <t>181301103</t>
  </si>
  <si>
    <t>Rozprestretie ornice v rovine , plocha do 500 m2,hr.do 200 mm</t>
  </si>
  <si>
    <t>14</t>
  </si>
  <si>
    <t>183205121</t>
  </si>
  <si>
    <t>Založenie záhonu na starom trávniku na svahu do 1:5</t>
  </si>
  <si>
    <t>15</t>
  </si>
  <si>
    <t>0265151400</t>
  </si>
  <si>
    <t>Trvalky v zahone cca 10ks/m2</t>
  </si>
  <si>
    <t>ks</t>
  </si>
  <si>
    <t>16</t>
  </si>
  <si>
    <t>184102711</t>
  </si>
  <si>
    <t>Výsadba kríku bez balu do vopred vyhĺbenej jamky so zaliatím na svahu nad 1:2 do 1:1 výšky do 2 m</t>
  </si>
  <si>
    <t>17</t>
  </si>
  <si>
    <t>026619240099</t>
  </si>
  <si>
    <t xml:space="preserve">Krikove sadenice - živy plot </t>
  </si>
  <si>
    <t>18</t>
  </si>
  <si>
    <t>184201131</t>
  </si>
  <si>
    <t>Výsadba stromu do predom vyhĺbenej jamky zaliatím na svahu nad 1:2 do 1:1 pri výške kmeňa do 1, 8 m</t>
  </si>
  <si>
    <t>19</t>
  </si>
  <si>
    <t>02653403001</t>
  </si>
  <si>
    <t xml:space="preserve">Vysoky kultivar </t>
  </si>
  <si>
    <t>20</t>
  </si>
  <si>
    <t>0266079100</t>
  </si>
  <si>
    <t xml:space="preserve">Stredne vysoky kultivár </t>
  </si>
  <si>
    <t>21</t>
  </si>
  <si>
    <t>0265110800</t>
  </si>
  <si>
    <t xml:space="preserve">Pestrofarebny kultivár </t>
  </si>
  <si>
    <t>22</t>
  </si>
  <si>
    <t>184202112</t>
  </si>
  <si>
    <t>Zakotvenie dreviny troma a viac kolmi pri priemere kolov do 100 mm pri dľžke kolov do 2 m do 3 m</t>
  </si>
  <si>
    <t>23</t>
  </si>
  <si>
    <t>0266192400</t>
  </si>
  <si>
    <t xml:space="preserve">Kolove konštr. </t>
  </si>
  <si>
    <t>24</t>
  </si>
  <si>
    <t>184802633</t>
  </si>
  <si>
    <t>Chemické odburinenie po založení kultúry v rovine alebo na svahu nad 1:2 do 1:1 postrekom hniezdovo</t>
  </si>
  <si>
    <t>25</t>
  </si>
  <si>
    <t>2519201000</t>
  </si>
  <si>
    <t>Chemické odburinenie trávnika  Bofix</t>
  </si>
  <si>
    <t>l</t>
  </si>
  <si>
    <t>26</t>
  </si>
  <si>
    <t>184921094</t>
  </si>
  <si>
    <t>Mulčovanie rastlín pri hrúbke mulča nad 50 do 100 mm na svahu nad l:5 do 1:2</t>
  </si>
  <si>
    <t>27</t>
  </si>
  <si>
    <t>0554151000</t>
  </si>
  <si>
    <t>Mulčovacia kôra</t>
  </si>
  <si>
    <t>Zakladanie</t>
  </si>
  <si>
    <t>28</t>
  </si>
  <si>
    <t>215901101</t>
  </si>
  <si>
    <t>Zhutnenie podložia z rastlej horniny 1 až 4 pod násypy, z hornina súdržných do 92 % PS a nesúdržných</t>
  </si>
  <si>
    <t>29</t>
  </si>
  <si>
    <t>011</t>
  </si>
  <si>
    <t>274313611</t>
  </si>
  <si>
    <t>Betón základových pasov prostý tr.C 16/20</t>
  </si>
  <si>
    <t>Zvislé a kompletné konštrukcie</t>
  </si>
  <si>
    <t>30</t>
  </si>
  <si>
    <t>311211125</t>
  </si>
  <si>
    <t>Murivo nadzákladové z lomového kameňa neoprac. pod omietku obojstranne lícované na maltu MVC-2, 5</t>
  </si>
  <si>
    <t>31</t>
  </si>
  <si>
    <t>012</t>
  </si>
  <si>
    <t>384126004</t>
  </si>
  <si>
    <t>Otočenie pamätnikov o 180° do 10t</t>
  </si>
  <si>
    <t>Vodorovné konštrukcie</t>
  </si>
  <si>
    <t>32</t>
  </si>
  <si>
    <t>312</t>
  </si>
  <si>
    <t>451971111</t>
  </si>
  <si>
    <t xml:space="preserve">Položenie podklad. vrstvy z geotext., s prekrytím pásov 150 mm, s uchytením sponami </t>
  </si>
  <si>
    <t>33</t>
  </si>
  <si>
    <t>6936654100</t>
  </si>
  <si>
    <t xml:space="preserve">Separačné, filtračné a spevňovacie geotextílie </t>
  </si>
  <si>
    <t>Komunikácie</t>
  </si>
  <si>
    <t>34</t>
  </si>
  <si>
    <t>564762111</t>
  </si>
  <si>
    <t>Podklad alebo kryt z kameniva hrubého drveného veľ. 32-63mm(vibr.štrk) po zhut.hr. 200 mm</t>
  </si>
  <si>
    <t>35</t>
  </si>
  <si>
    <t>564801112</t>
  </si>
  <si>
    <t>Podklad zo štrkodrviny s rozprestrením a zhutnením, hr.po zhutnení 40 mm</t>
  </si>
  <si>
    <t>36</t>
  </si>
  <si>
    <t>573211111</t>
  </si>
  <si>
    <t>Postrek asfaltový spojovací bez posypu kamenivom z asfaltu cestného v množstve od 0, 50 do 0,70 kg/m2</t>
  </si>
  <si>
    <t>37</t>
  </si>
  <si>
    <t>577141212</t>
  </si>
  <si>
    <t>Betón asfaltový  po zhutnení II.tr. jemnozrnný AC 8 (ABJ), strednozrnný AC 11 (ABS) alebo hrubozrnný AC 16 (ABH) hr.50mm</t>
  </si>
  <si>
    <t>38</t>
  </si>
  <si>
    <t>596911112</t>
  </si>
  <si>
    <t>Kladenie zámkovej dlažby  hr.6cm pre peších nad 20 m2</t>
  </si>
  <si>
    <t>39</t>
  </si>
  <si>
    <t>5922901480</t>
  </si>
  <si>
    <t>Semmelrock maloformátová dlažba 6 cm, granit svetlá</t>
  </si>
  <si>
    <t>40</t>
  </si>
  <si>
    <t>596911116</t>
  </si>
  <si>
    <t>Kladenie stupníc do lôžka v rov.-sv. do 1:5</t>
  </si>
  <si>
    <t>41</t>
  </si>
  <si>
    <t>5922900360</t>
  </si>
  <si>
    <t xml:space="preserve">Drevené šlapaky impregnovane </t>
  </si>
  <si>
    <t>Ostatné konštrukcie a práce-búranie</t>
  </si>
  <si>
    <t>42</t>
  </si>
  <si>
    <t>916561111</t>
  </si>
  <si>
    <t xml:space="preserve">Osadenie záhon. obrubníka betón., do lôžka z bet. pros. tr. C 10/12,5 s bočnou oporou </t>
  </si>
  <si>
    <t>m</t>
  </si>
  <si>
    <t>43</t>
  </si>
  <si>
    <t>5922903040</t>
  </si>
  <si>
    <t>Semmelrock Obrubník 100/20/12 cm, sivá</t>
  </si>
  <si>
    <t>44</t>
  </si>
  <si>
    <t>5922903050</t>
  </si>
  <si>
    <t xml:space="preserve">Plastovy obrubnik </t>
  </si>
  <si>
    <t>45</t>
  </si>
  <si>
    <t>917831512</t>
  </si>
  <si>
    <t>Osadzovanie palisád hranatých betónových do betónu dĺžky 60cm - do radu</t>
  </si>
  <si>
    <t>46</t>
  </si>
  <si>
    <t>5922923600</t>
  </si>
  <si>
    <t>Premac doplnky palisády 60: 18 x 18 x 60 cm farba  hnedá,červená</t>
  </si>
  <si>
    <t>47</t>
  </si>
  <si>
    <t>918101111</t>
  </si>
  <si>
    <t>Lôžko pod obrub., krajníky alebo obruby z dlažob. kociek z betónu prostého tr. C 10/12,5</t>
  </si>
  <si>
    <t>48</t>
  </si>
  <si>
    <t>936124112</t>
  </si>
  <si>
    <t xml:space="preserve">Osadenie prvkov drobnej architektury so zabetónovaním nôh alt. ukotvenim </t>
  </si>
  <si>
    <t>49</t>
  </si>
  <si>
    <t>5920000040</t>
  </si>
  <si>
    <t xml:space="preserve">Lavička pre oddych s operadlom </t>
  </si>
  <si>
    <t>50</t>
  </si>
  <si>
    <t>5920000105</t>
  </si>
  <si>
    <t xml:space="preserve">Stojan na bycikel </t>
  </si>
  <si>
    <t>51</t>
  </si>
  <si>
    <t>5920000106</t>
  </si>
  <si>
    <t xml:space="preserve">Kruhove sedenie pri stojanoch na bycikle </t>
  </si>
  <si>
    <t>52</t>
  </si>
  <si>
    <t>5920000060</t>
  </si>
  <si>
    <t>Smetny koš</t>
  </si>
  <si>
    <t>53</t>
  </si>
  <si>
    <t>5920000030</t>
  </si>
  <si>
    <t xml:space="preserve">Detska zostava pre menšie deti </t>
  </si>
  <si>
    <t>54</t>
  </si>
  <si>
    <t>5920000102</t>
  </si>
  <si>
    <t>Detska vahadlova hojdačka a šmýkalka</t>
  </si>
  <si>
    <t>55</t>
  </si>
  <si>
    <t>5920000150</t>
  </si>
  <si>
    <t xml:space="preserve">Piknikove lavice so stolom </t>
  </si>
  <si>
    <t>56</t>
  </si>
  <si>
    <t>59200000308</t>
  </si>
  <si>
    <t xml:space="preserve">Hmyzište </t>
  </si>
  <si>
    <t>57</t>
  </si>
  <si>
    <t>966005211</t>
  </si>
  <si>
    <t>Rozobranie cest., zábradlia so stľpikmi osadenými do ríms alebo krycích dosiek,  -0,02500t</t>
  </si>
  <si>
    <t>58</t>
  </si>
  <si>
    <t>013</t>
  </si>
  <si>
    <t>976086311</t>
  </si>
  <si>
    <t>Odstránenie betonových kvetinačov ,  -1,79000t</t>
  </si>
  <si>
    <t>59</t>
  </si>
  <si>
    <t>979084216</t>
  </si>
  <si>
    <t>Vodorovná doprava vybúraných hmôt po suchu bez naloženia, ale so zložením na vzdialenosť do 5 km</t>
  </si>
  <si>
    <t>t</t>
  </si>
  <si>
    <t>60</t>
  </si>
  <si>
    <t>979087213</t>
  </si>
  <si>
    <t>Nakladanie na dopravné prostriedky pre vodorovnú dopravu vybúraných hmôt</t>
  </si>
  <si>
    <t>61</t>
  </si>
  <si>
    <t>979089012</t>
  </si>
  <si>
    <t>Poplatok za skladovanie - betón, tehly, dlaždice (17 01 ), ostatné</t>
  </si>
  <si>
    <t>62</t>
  </si>
  <si>
    <t>979089212</t>
  </si>
  <si>
    <t>Poplatok za skladovanie - bitúmenové zmesi, uholný decht, dechtové výrobky (17 03 ), ostatné</t>
  </si>
  <si>
    <t>99</t>
  </si>
  <si>
    <t>Presun hmôt HSV</t>
  </si>
  <si>
    <t>63</t>
  </si>
  <si>
    <t>998223011</t>
  </si>
  <si>
    <t>Presun hmôt pre pozemné komunikácie s krytom dláždeným (822 2.3, 822 5.3) akejkoľvek dĺžky objektu</t>
  </si>
  <si>
    <t>Budovanie prvkov zelenej infraštruktúry v obci Slovenská Ľupča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</si>
</sst>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174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5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5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72" fontId="2" fillId="34" borderId="40" xfId="0" applyNumberFormat="1" applyFont="1" applyFill="1" applyBorder="1" applyAlignment="1" applyProtection="1">
      <alignment horizontal="center" vertical="center"/>
      <protection/>
    </xf>
    <xf numFmtId="172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75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75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177" fontId="19" fillId="0" borderId="0" xfId="0" applyNumberFormat="1" applyFont="1" applyAlignment="1" applyProtection="1">
      <alignment horizontal="right" vertical="center"/>
      <protection/>
    </xf>
    <xf numFmtId="173" fontId="19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318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3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 t="s">
        <v>11</v>
      </c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18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19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20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7" t="s">
        <v>23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24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25</v>
      </c>
      <c r="B34" s="51"/>
      <c r="C34" s="51"/>
      <c r="D34" s="52"/>
      <c r="E34" s="53" t="s">
        <v>26</v>
      </c>
      <c r="F34" s="52"/>
      <c r="G34" s="53" t="s">
        <v>27</v>
      </c>
      <c r="H34" s="51"/>
      <c r="I34" s="52"/>
      <c r="J34" s="53" t="s">
        <v>28</v>
      </c>
      <c r="K34" s="51"/>
      <c r="L34" s="53" t="s">
        <v>29</v>
      </c>
      <c r="M34" s="51"/>
      <c r="N34" s="51"/>
      <c r="O34" s="52"/>
      <c r="P34" s="53" t="s">
        <v>30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31</v>
      </c>
      <c r="F36" s="47"/>
      <c r="G36" s="47"/>
      <c r="H36" s="47"/>
      <c r="I36" s="47"/>
      <c r="J36" s="64" t="s">
        <v>32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33</v>
      </c>
      <c r="B37" s="66"/>
      <c r="C37" s="67" t="s">
        <v>34</v>
      </c>
      <c r="D37" s="68"/>
      <c r="E37" s="68"/>
      <c r="F37" s="69"/>
      <c r="G37" s="65" t="s">
        <v>35</v>
      </c>
      <c r="H37" s="70"/>
      <c r="I37" s="67" t="s">
        <v>36</v>
      </c>
      <c r="J37" s="68"/>
      <c r="K37" s="68"/>
      <c r="L37" s="65" t="s">
        <v>37</v>
      </c>
      <c r="M37" s="70"/>
      <c r="N37" s="67" t="s">
        <v>38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39</v>
      </c>
      <c r="C38" s="19"/>
      <c r="D38" s="73" t="s">
        <v>40</v>
      </c>
      <c r="E38" s="74">
        <f>SUMIF(Rozpocet!O5:O65535,8,Rozpocet!I5:I65535)</f>
        <v>0</v>
      </c>
      <c r="F38" s="75"/>
      <c r="G38" s="71">
        <v>8</v>
      </c>
      <c r="H38" s="76" t="s">
        <v>41</v>
      </c>
      <c r="I38" s="36"/>
      <c r="J38" s="77">
        <v>0</v>
      </c>
      <c r="K38" s="78"/>
      <c r="L38" s="71">
        <v>13</v>
      </c>
      <c r="M38" s="34" t="s">
        <v>42</v>
      </c>
      <c r="N38" s="39"/>
      <c r="O38" s="39"/>
      <c r="P38" s="79">
        <f>M48</f>
        <v>20</v>
      </c>
      <c r="Q38" s="80" t="s">
        <v>43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44</v>
      </c>
      <c r="E39" s="74">
        <f>SUMIF(Rozpocet!O10:O65536,4,Rozpocet!I10:I65536)</f>
        <v>0</v>
      </c>
      <c r="F39" s="75"/>
      <c r="G39" s="71">
        <v>9</v>
      </c>
      <c r="H39" s="16" t="s">
        <v>45</v>
      </c>
      <c r="I39" s="73"/>
      <c r="J39" s="77">
        <v>0</v>
      </c>
      <c r="K39" s="78"/>
      <c r="L39" s="71">
        <v>14</v>
      </c>
      <c r="M39" s="34" t="s">
        <v>46</v>
      </c>
      <c r="N39" s="39"/>
      <c r="O39" s="39"/>
      <c r="P39" s="79">
        <f>M48</f>
        <v>20</v>
      </c>
      <c r="Q39" s="80" t="s">
        <v>43</v>
      </c>
      <c r="R39" s="74">
        <v>0</v>
      </c>
      <c r="S39" s="75"/>
    </row>
    <row r="40" spans="1:19" ht="20.25" customHeight="1">
      <c r="A40" s="71">
        <v>3</v>
      </c>
      <c r="B40" s="72" t="s">
        <v>47</v>
      </c>
      <c r="C40" s="19"/>
      <c r="D40" s="73" t="s">
        <v>40</v>
      </c>
      <c r="E40" s="74">
        <f>SUMIF(Rozpocet!O11:O65536,32,Rozpocet!I11:I65536)</f>
        <v>0</v>
      </c>
      <c r="F40" s="75"/>
      <c r="G40" s="71">
        <v>10</v>
      </c>
      <c r="H40" s="76" t="s">
        <v>48</v>
      </c>
      <c r="I40" s="36"/>
      <c r="J40" s="77">
        <v>0</v>
      </c>
      <c r="K40" s="78"/>
      <c r="L40" s="71">
        <v>15</v>
      </c>
      <c r="M40" s="34" t="s">
        <v>49</v>
      </c>
      <c r="N40" s="39"/>
      <c r="O40" s="39"/>
      <c r="P40" s="79">
        <f>M48</f>
        <v>20</v>
      </c>
      <c r="Q40" s="80" t="s">
        <v>43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44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50</v>
      </c>
      <c r="N41" s="39"/>
      <c r="O41" s="39"/>
      <c r="P41" s="79">
        <f>M48</f>
        <v>20</v>
      </c>
      <c r="Q41" s="80" t="s">
        <v>43</v>
      </c>
      <c r="R41" s="74">
        <v>0</v>
      </c>
      <c r="S41" s="75"/>
    </row>
    <row r="42" spans="1:19" ht="20.25" customHeight="1">
      <c r="A42" s="71">
        <v>5</v>
      </c>
      <c r="B42" s="72" t="s">
        <v>51</v>
      </c>
      <c r="C42" s="19"/>
      <c r="D42" s="73" t="s">
        <v>40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52</v>
      </c>
      <c r="N42" s="39"/>
      <c r="O42" s="39"/>
      <c r="P42" s="79">
        <f>M48</f>
        <v>20</v>
      </c>
      <c r="Q42" s="80" t="s">
        <v>43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44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53</v>
      </c>
      <c r="N43" s="39"/>
      <c r="O43" s="39"/>
      <c r="P43" s="39"/>
      <c r="Q43" s="39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54</v>
      </c>
      <c r="C44" s="39"/>
      <c r="D44" s="36"/>
      <c r="E44" s="85">
        <f>SUM(E38:E43)</f>
        <v>0</v>
      </c>
      <c r="F44" s="49"/>
      <c r="G44" s="71">
        <v>12</v>
      </c>
      <c r="H44" s="84" t="s">
        <v>55</v>
      </c>
      <c r="I44" s="36"/>
      <c r="J44" s="86">
        <f>SUM(J38:J41)</f>
        <v>0</v>
      </c>
      <c r="K44" s="87"/>
      <c r="L44" s="71">
        <v>19</v>
      </c>
      <c r="M44" s="84" t="s">
        <v>56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57</v>
      </c>
      <c r="C45" s="90"/>
      <c r="D45" s="91"/>
      <c r="E45" s="92">
        <f>SUMIF(Rozpocet!O14:O65536,512,Rozpocet!I14:I65536)</f>
        <v>0</v>
      </c>
      <c r="F45" s="45"/>
      <c r="G45" s="88">
        <v>21</v>
      </c>
      <c r="H45" s="89" t="s">
        <v>58</v>
      </c>
      <c r="I45" s="91"/>
      <c r="J45" s="93">
        <v>0</v>
      </c>
      <c r="K45" s="94">
        <f>M48</f>
        <v>20</v>
      </c>
      <c r="L45" s="88">
        <v>22</v>
      </c>
      <c r="M45" s="89" t="s">
        <v>59</v>
      </c>
      <c r="N45" s="90"/>
      <c r="O45" s="44"/>
      <c r="P45" s="44"/>
      <c r="Q45" s="44"/>
      <c r="R45" s="92">
        <f>SUMIF(Rozpocet!O14:O65536,"&lt;4",Rozpocet!I14:I65536)+SUMIF(Rozpocet!O14:O65536,"&gt;1024",Rozpocet!I14:I65536)</f>
        <v>0</v>
      </c>
      <c r="S45" s="45"/>
    </row>
    <row r="46" spans="1:19" ht="20.25" customHeight="1">
      <c r="A46" s="95" t="s">
        <v>19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60</v>
      </c>
      <c r="M46" s="52"/>
      <c r="N46" s="67" t="s">
        <v>61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62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63</v>
      </c>
      <c r="B48" s="28"/>
      <c r="C48" s="28"/>
      <c r="D48" s="28"/>
      <c r="E48" s="28"/>
      <c r="F48" s="29"/>
      <c r="G48" s="100" t="s">
        <v>64</v>
      </c>
      <c r="H48" s="28"/>
      <c r="I48" s="28"/>
      <c r="J48" s="28"/>
      <c r="K48" s="28"/>
      <c r="L48" s="71">
        <v>24</v>
      </c>
      <c r="M48" s="101">
        <v>20</v>
      </c>
      <c r="N48" s="36" t="s">
        <v>43</v>
      </c>
      <c r="O48" s="102">
        <f>R47-O49</f>
        <v>0</v>
      </c>
      <c r="P48" s="28" t="s">
        <v>65</v>
      </c>
      <c r="Q48" s="28"/>
      <c r="R48" s="103">
        <f>ROUND(O48*M48/100,2)</f>
        <v>0</v>
      </c>
      <c r="S48" s="104"/>
    </row>
    <row r="49" spans="1:19" ht="20.25" customHeight="1">
      <c r="A49" s="105" t="s">
        <v>17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43</v>
      </c>
      <c r="O49" s="102">
        <f>ROUND(SUMIF(Rozpocet!N14:N65536,M49,Rozpocet!I14:I65536)+SUMIF(P38:P42,M49,R38:R42)+IF(K45=M49,J45,0),2)</f>
        <v>0</v>
      </c>
      <c r="P49" s="39" t="s">
        <v>65</v>
      </c>
      <c r="Q49" s="39"/>
      <c r="R49" s="74">
        <f>ROUND(O49*M49/100,2)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66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67</v>
      </c>
      <c r="B51" s="28"/>
      <c r="C51" s="28"/>
      <c r="D51" s="28"/>
      <c r="E51" s="28"/>
      <c r="F51" s="29"/>
      <c r="G51" s="100" t="s">
        <v>64</v>
      </c>
      <c r="H51" s="28"/>
      <c r="I51" s="28"/>
      <c r="J51" s="28"/>
      <c r="K51" s="28"/>
      <c r="L51" s="65" t="s">
        <v>68</v>
      </c>
      <c r="M51" s="52"/>
      <c r="N51" s="67" t="s">
        <v>69</v>
      </c>
      <c r="O51" s="51"/>
      <c r="P51" s="51"/>
      <c r="Q51" s="51"/>
      <c r="R51" s="110"/>
      <c r="S51" s="54"/>
    </row>
    <row r="52" spans="1:19" ht="20.25" customHeight="1">
      <c r="A52" s="105" t="s">
        <v>20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70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71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63</v>
      </c>
      <c r="B54" s="44"/>
      <c r="C54" s="44"/>
      <c r="D54" s="44"/>
      <c r="E54" s="44"/>
      <c r="F54" s="112"/>
      <c r="G54" s="113" t="s">
        <v>64</v>
      </c>
      <c r="H54" s="44"/>
      <c r="I54" s="44"/>
      <c r="J54" s="44"/>
      <c r="K54" s="44"/>
      <c r="L54" s="88">
        <v>29</v>
      </c>
      <c r="M54" s="89" t="s">
        <v>72</v>
      </c>
      <c r="N54" s="90"/>
      <c r="O54" s="90"/>
      <c r="P54" s="90"/>
      <c r="Q54" s="91"/>
      <c r="R54" s="58">
        <v>0</v>
      </c>
      <c r="S54" s="114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5" t="s">
        <v>73</v>
      </c>
      <c r="B1" s="116"/>
      <c r="C1" s="116"/>
      <c r="D1" s="116"/>
      <c r="E1" s="116"/>
    </row>
    <row r="2" spans="1:5" ht="12" customHeight="1">
      <c r="A2" s="117" t="s">
        <v>74</v>
      </c>
      <c r="B2" s="118" t="str">
        <f>'Krycí list'!E5</f>
        <v>Budovanie prvkov zelenej infraštruktúry v obci Slovenská Ľupča</v>
      </c>
      <c r="C2" s="119"/>
      <c r="D2" s="119"/>
      <c r="E2" s="119"/>
    </row>
    <row r="3" spans="1:5" ht="12" customHeight="1">
      <c r="A3" s="117" t="s">
        <v>75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76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77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78</v>
      </c>
      <c r="B7" s="118" t="str">
        <f>'Krycí list'!E26</f>
        <v>Obec Slovenská Ľupča</v>
      </c>
      <c r="C7" s="120"/>
      <c r="D7" s="118"/>
      <c r="E7" s="121"/>
    </row>
    <row r="8" spans="1:5" ht="12" customHeight="1">
      <c r="A8" s="118" t="s">
        <v>79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80</v>
      </c>
      <c r="B9" s="118"/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81</v>
      </c>
      <c r="B11" s="123" t="s">
        <v>82</v>
      </c>
      <c r="C11" s="124" t="s">
        <v>83</v>
      </c>
      <c r="D11" s="125" t="s">
        <v>84</v>
      </c>
      <c r="E11" s="124" t="s">
        <v>85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4">
        <f>Rozpocet!K14</f>
        <v>5027.678531417754</v>
      </c>
      <c r="E14" s="134">
        <f>Rozpocet!M14</f>
        <v>995.469</v>
      </c>
    </row>
    <row r="15" spans="1:5" s="131" customFormat="1" ht="12.75" customHeight="1">
      <c r="A15" s="135" t="str">
        <f>Rozpocet!D15</f>
        <v>1</v>
      </c>
      <c r="B15" s="136" t="str">
        <f>Rozpocet!E15</f>
        <v>Zemné práce</v>
      </c>
      <c r="C15" s="137">
        <f>Rozpocet!I15</f>
        <v>0</v>
      </c>
      <c r="D15" s="137">
        <f>Rozpocet!K15</f>
        <v>13.705499999999999</v>
      </c>
      <c r="E15" s="137">
        <f>Rozpocet!M15</f>
        <v>969.484</v>
      </c>
    </row>
    <row r="16" spans="1:5" s="131" customFormat="1" ht="12.75" customHeight="1">
      <c r="A16" s="135" t="str">
        <f>Rozpocet!D43</f>
        <v>2</v>
      </c>
      <c r="B16" s="136" t="str">
        <f>Rozpocet!E43</f>
        <v>Zakladanie</v>
      </c>
      <c r="C16" s="137">
        <f>Rozpocet!I43</f>
        <v>0</v>
      </c>
      <c r="D16" s="137">
        <f>Rozpocet!K43</f>
        <v>116.30207999999999</v>
      </c>
      <c r="E16" s="137">
        <f>Rozpocet!M43</f>
        <v>0</v>
      </c>
    </row>
    <row r="17" spans="1:5" s="131" customFormat="1" ht="12.75" customHeight="1">
      <c r="A17" s="135" t="str">
        <f>Rozpocet!D46</f>
        <v>3</v>
      </c>
      <c r="B17" s="136" t="str">
        <f>Rozpocet!E46</f>
        <v>Zvislé a kompletné konštrukcie</v>
      </c>
      <c r="C17" s="137">
        <f>Rozpocet!I46</f>
        <v>0</v>
      </c>
      <c r="D17" s="137">
        <f>Rozpocet!K46</f>
        <v>70.115446636</v>
      </c>
      <c r="E17" s="137">
        <f>Rozpocet!M46</f>
        <v>0</v>
      </c>
    </row>
    <row r="18" spans="1:5" s="131" customFormat="1" ht="12.75" customHeight="1">
      <c r="A18" s="135" t="str">
        <f>Rozpocet!D49</f>
        <v>4</v>
      </c>
      <c r="B18" s="136" t="str">
        <f>Rozpocet!E49</f>
        <v>Vodorovné konštrukcie</v>
      </c>
      <c r="C18" s="137">
        <f>Rozpocet!I49</f>
        <v>0</v>
      </c>
      <c r="D18" s="137">
        <f>Rozpocet!K49</f>
        <v>11.24489</v>
      </c>
      <c r="E18" s="137">
        <f>Rozpocet!M49</f>
        <v>0</v>
      </c>
    </row>
    <row r="19" spans="1:5" s="131" customFormat="1" ht="12.75" customHeight="1">
      <c r="A19" s="135" t="str">
        <f>Rozpocet!D52</f>
        <v>5</v>
      </c>
      <c r="B19" s="136" t="str">
        <f>Rozpocet!E52</f>
        <v>Komunikácie</v>
      </c>
      <c r="C19" s="137">
        <f>Rozpocet!I52</f>
        <v>0</v>
      </c>
      <c r="D19" s="137">
        <f>Rozpocet!K52</f>
        <v>3630.3799500000005</v>
      </c>
      <c r="E19" s="137">
        <f>Rozpocet!M52</f>
        <v>0</v>
      </c>
    </row>
    <row r="20" spans="1:5" s="131" customFormat="1" ht="12.75" customHeight="1">
      <c r="A20" s="135" t="str">
        <f>Rozpocet!D61</f>
        <v>9</v>
      </c>
      <c r="B20" s="136" t="str">
        <f>Rozpocet!E61</f>
        <v>Ostatné konštrukcie a práce-búranie</v>
      </c>
      <c r="C20" s="137">
        <f>Rozpocet!I61</f>
        <v>0</v>
      </c>
      <c r="D20" s="137">
        <f>Rozpocet!K61</f>
        <v>1185.9306647817536</v>
      </c>
      <c r="E20" s="137">
        <f>Rozpocet!M61</f>
        <v>25.985000000000003</v>
      </c>
    </row>
    <row r="21" spans="1:5" s="131" customFormat="1" ht="12.75" customHeight="1">
      <c r="A21" s="135" t="str">
        <f>Rozpocet!D83</f>
        <v>99</v>
      </c>
      <c r="B21" s="136" t="str">
        <f>Rozpocet!E83</f>
        <v>Presun hmôt HSV</v>
      </c>
      <c r="C21" s="137">
        <f>Rozpocet!I83</f>
        <v>0</v>
      </c>
      <c r="D21" s="137">
        <f>Rozpocet!K83</f>
        <v>0</v>
      </c>
      <c r="E21" s="137">
        <f>Rozpocet!M83</f>
        <v>0</v>
      </c>
    </row>
    <row r="22" spans="2:5" s="138" customFormat="1" ht="12.75" customHeight="1">
      <c r="B22" s="139" t="s">
        <v>86</v>
      </c>
      <c r="C22" s="140">
        <f>Rozpocet!I85</f>
        <v>0</v>
      </c>
      <c r="D22" s="140">
        <f>Rozpocet!K85</f>
        <v>5027.678531417754</v>
      </c>
      <c r="E22" s="140">
        <f>Rozpocet!M85</f>
        <v>995.469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9" sqref="C9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115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</row>
    <row r="2" spans="1:16" ht="11.25" customHeight="1">
      <c r="A2" s="117" t="s">
        <v>74</v>
      </c>
      <c r="B2" s="118"/>
      <c r="C2" s="118" t="str">
        <f>'Krycí list'!E5</f>
        <v>Budovanie prvkov zelenej infraštruktúry v obci Slovenská Ľupča</v>
      </c>
      <c r="D2" s="118"/>
      <c r="E2" s="118"/>
      <c r="F2" s="118"/>
      <c r="G2" s="118"/>
      <c r="H2" s="118"/>
      <c r="I2" s="118"/>
      <c r="J2" s="118"/>
      <c r="K2" s="118"/>
      <c r="L2" s="141"/>
      <c r="M2" s="141"/>
      <c r="N2" s="141"/>
      <c r="O2" s="142"/>
      <c r="P2" s="142"/>
    </row>
    <row r="3" spans="1:16" ht="11.25" customHeight="1">
      <c r="A3" s="117" t="s">
        <v>75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41"/>
      <c r="M3" s="141"/>
      <c r="N3" s="141"/>
      <c r="O3" s="142"/>
      <c r="P3" s="142"/>
    </row>
    <row r="4" spans="1:16" ht="11.25" customHeight="1">
      <c r="A4" s="117" t="s">
        <v>76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41"/>
      <c r="M4" s="141"/>
      <c r="N4" s="141"/>
      <c r="O4" s="142"/>
      <c r="P4" s="142"/>
    </row>
    <row r="5" spans="1:16" ht="11.25" customHeight="1">
      <c r="A5" s="118" t="s">
        <v>88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41"/>
      <c r="M5" s="141"/>
      <c r="N5" s="141"/>
      <c r="O5" s="142"/>
      <c r="P5" s="142"/>
    </row>
    <row r="6" spans="1:16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1"/>
      <c r="M6" s="141"/>
      <c r="N6" s="141"/>
      <c r="O6" s="142"/>
      <c r="P6" s="142"/>
    </row>
    <row r="7" spans="1:16" ht="11.25" customHeight="1">
      <c r="A7" s="118" t="s">
        <v>78</v>
      </c>
      <c r="B7" s="118"/>
      <c r="C7" s="118" t="str">
        <f>'Krycí list'!E26</f>
        <v>Obec Slovenská Ľupča</v>
      </c>
      <c r="D7" s="118"/>
      <c r="E7" s="118"/>
      <c r="F7" s="118"/>
      <c r="G7" s="118"/>
      <c r="H7" s="118"/>
      <c r="I7" s="118"/>
      <c r="J7" s="118"/>
      <c r="K7" s="118"/>
      <c r="L7" s="141"/>
      <c r="M7" s="141"/>
      <c r="N7" s="141"/>
      <c r="O7" s="142"/>
      <c r="P7" s="142"/>
    </row>
    <row r="8" spans="1:16" ht="11.25" customHeight="1">
      <c r="A8" s="118" t="s">
        <v>79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41"/>
      <c r="M8" s="141"/>
      <c r="N8" s="141"/>
      <c r="O8" s="142"/>
      <c r="P8" s="142"/>
    </row>
    <row r="9" spans="1:16" ht="11.25" customHeight="1">
      <c r="A9" s="118" t="s">
        <v>80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41"/>
      <c r="M9" s="141"/>
      <c r="N9" s="141"/>
      <c r="O9" s="142"/>
      <c r="P9" s="142"/>
    </row>
    <row r="10" spans="1:16" ht="6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42"/>
    </row>
    <row r="11" spans="1:16" ht="21.75" customHeight="1">
      <c r="A11" s="122" t="s">
        <v>89</v>
      </c>
      <c r="B11" s="123" t="s">
        <v>90</v>
      </c>
      <c r="C11" s="123" t="s">
        <v>91</v>
      </c>
      <c r="D11" s="123" t="s">
        <v>92</v>
      </c>
      <c r="E11" s="123" t="s">
        <v>82</v>
      </c>
      <c r="F11" s="123" t="s">
        <v>93</v>
      </c>
      <c r="G11" s="123" t="s">
        <v>94</v>
      </c>
      <c r="H11" s="123" t="s">
        <v>95</v>
      </c>
      <c r="I11" s="123" t="s">
        <v>83</v>
      </c>
      <c r="J11" s="123" t="s">
        <v>96</v>
      </c>
      <c r="K11" s="123" t="s">
        <v>84</v>
      </c>
      <c r="L11" s="123" t="s">
        <v>97</v>
      </c>
      <c r="M11" s="123" t="s">
        <v>98</v>
      </c>
      <c r="N11" s="124" t="s">
        <v>99</v>
      </c>
      <c r="O11" s="143" t="s">
        <v>100</v>
      </c>
      <c r="P11" s="144" t="s">
        <v>101</v>
      </c>
    </row>
    <row r="12" spans="1:16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8">
        <v>10</v>
      </c>
      <c r="O12" s="145">
        <v>11</v>
      </c>
      <c r="P12" s="146">
        <v>12</v>
      </c>
    </row>
    <row r="13" spans="1:16" ht="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7"/>
      <c r="O13" s="148"/>
      <c r="P13" s="149"/>
    </row>
    <row r="14" spans="1:16" s="131" customFormat="1" ht="12.75" customHeight="1">
      <c r="A14" s="150"/>
      <c r="B14" s="151" t="s">
        <v>60</v>
      </c>
      <c r="C14" s="150"/>
      <c r="D14" s="150" t="s">
        <v>39</v>
      </c>
      <c r="E14" s="150" t="s">
        <v>102</v>
      </c>
      <c r="F14" s="150"/>
      <c r="G14" s="150"/>
      <c r="H14" s="150"/>
      <c r="I14" s="152">
        <f>I15+I43+I46+I49+I52+I61+I83</f>
        <v>0</v>
      </c>
      <c r="J14" s="150"/>
      <c r="K14" s="152">
        <f>K15+K43+K46+K49+K52+K61+K83</f>
        <v>5027.678531417754</v>
      </c>
      <c r="L14" s="150"/>
      <c r="M14" s="152">
        <f>M15+M43+M46+M49+M52+M61+M83</f>
        <v>995.469</v>
      </c>
      <c r="N14" s="150"/>
      <c r="P14" s="133" t="s">
        <v>103</v>
      </c>
    </row>
    <row r="15" spans="2:16" s="131" customFormat="1" ht="12.75" customHeight="1">
      <c r="B15" s="135" t="s">
        <v>60</v>
      </c>
      <c r="D15" s="136" t="s">
        <v>104</v>
      </c>
      <c r="E15" s="136" t="s">
        <v>105</v>
      </c>
      <c r="I15" s="137">
        <f>SUM(I16:I42)</f>
        <v>0</v>
      </c>
      <c r="K15" s="137">
        <f>SUM(K16:K42)</f>
        <v>13.705499999999999</v>
      </c>
      <c r="M15" s="137">
        <f>SUM(M16:M42)</f>
        <v>969.484</v>
      </c>
      <c r="P15" s="136" t="s">
        <v>104</v>
      </c>
    </row>
    <row r="16" spans="1:16" s="16" customFormat="1" ht="24" customHeight="1">
      <c r="A16" s="153" t="s">
        <v>104</v>
      </c>
      <c r="B16" s="153" t="s">
        <v>106</v>
      </c>
      <c r="C16" s="153" t="s">
        <v>107</v>
      </c>
      <c r="D16" s="16" t="s">
        <v>108</v>
      </c>
      <c r="E16" s="154" t="s">
        <v>109</v>
      </c>
      <c r="F16" s="153" t="s">
        <v>110</v>
      </c>
      <c r="G16" s="155">
        <v>1034</v>
      </c>
      <c r="H16" s="155"/>
      <c r="I16" s="155">
        <f aca="true" t="shared" si="0" ref="I16:I42">ROUND(G16*H16,3)</f>
        <v>0</v>
      </c>
      <c r="J16" s="156">
        <v>0</v>
      </c>
      <c r="K16" s="155">
        <f aca="true" t="shared" si="1" ref="K16:K42">G16*J16</f>
        <v>0</v>
      </c>
      <c r="L16" s="156">
        <v>0.138</v>
      </c>
      <c r="M16" s="155">
        <f aca="true" t="shared" si="2" ref="M16:M42">G16*L16</f>
        <v>142.692</v>
      </c>
      <c r="N16" s="157">
        <v>20</v>
      </c>
      <c r="O16" s="158">
        <v>4</v>
      </c>
      <c r="P16" s="16" t="s">
        <v>111</v>
      </c>
    </row>
    <row r="17" spans="1:16" s="16" customFormat="1" ht="24" customHeight="1">
      <c r="A17" s="153" t="s">
        <v>111</v>
      </c>
      <c r="B17" s="153" t="s">
        <v>106</v>
      </c>
      <c r="C17" s="153" t="s">
        <v>107</v>
      </c>
      <c r="D17" s="16" t="s">
        <v>112</v>
      </c>
      <c r="E17" s="154" t="s">
        <v>113</v>
      </c>
      <c r="F17" s="153" t="s">
        <v>110</v>
      </c>
      <c r="G17" s="155">
        <v>2084</v>
      </c>
      <c r="H17" s="155"/>
      <c r="I17" s="155">
        <f t="shared" si="0"/>
        <v>0</v>
      </c>
      <c r="J17" s="156">
        <v>0</v>
      </c>
      <c r="K17" s="155">
        <f t="shared" si="1"/>
        <v>0</v>
      </c>
      <c r="L17" s="156">
        <v>0.038</v>
      </c>
      <c r="M17" s="155">
        <f t="shared" si="2"/>
        <v>79.192</v>
      </c>
      <c r="N17" s="157">
        <v>20</v>
      </c>
      <c r="O17" s="158">
        <v>4</v>
      </c>
      <c r="P17" s="16" t="s">
        <v>111</v>
      </c>
    </row>
    <row r="18" spans="1:16" s="16" customFormat="1" ht="24" customHeight="1">
      <c r="A18" s="153" t="s">
        <v>114</v>
      </c>
      <c r="B18" s="153" t="s">
        <v>106</v>
      </c>
      <c r="C18" s="153" t="s">
        <v>107</v>
      </c>
      <c r="D18" s="16" t="s">
        <v>115</v>
      </c>
      <c r="E18" s="154" t="s">
        <v>116</v>
      </c>
      <c r="F18" s="153" t="s">
        <v>110</v>
      </c>
      <c r="G18" s="155">
        <v>3115</v>
      </c>
      <c r="H18" s="155"/>
      <c r="I18" s="155">
        <f t="shared" si="0"/>
        <v>0</v>
      </c>
      <c r="J18" s="156">
        <v>0</v>
      </c>
      <c r="K18" s="155">
        <f t="shared" si="1"/>
        <v>0</v>
      </c>
      <c r="L18" s="156">
        <v>0.24</v>
      </c>
      <c r="M18" s="155">
        <f t="shared" si="2"/>
        <v>747.6</v>
      </c>
      <c r="N18" s="157">
        <v>20</v>
      </c>
      <c r="O18" s="158">
        <v>4</v>
      </c>
      <c r="P18" s="16" t="s">
        <v>111</v>
      </c>
    </row>
    <row r="19" spans="1:16" s="16" customFormat="1" ht="13.5" customHeight="1">
      <c r="A19" s="153" t="s">
        <v>117</v>
      </c>
      <c r="B19" s="153" t="s">
        <v>106</v>
      </c>
      <c r="C19" s="153" t="s">
        <v>118</v>
      </c>
      <c r="D19" s="16" t="s">
        <v>119</v>
      </c>
      <c r="E19" s="154" t="s">
        <v>120</v>
      </c>
      <c r="F19" s="153" t="s">
        <v>121</v>
      </c>
      <c r="G19" s="155">
        <v>924.3</v>
      </c>
      <c r="H19" s="155"/>
      <c r="I19" s="155">
        <f t="shared" si="0"/>
        <v>0</v>
      </c>
      <c r="J19" s="156">
        <v>0</v>
      </c>
      <c r="K19" s="155">
        <f t="shared" si="1"/>
        <v>0</v>
      </c>
      <c r="L19" s="156">
        <v>0</v>
      </c>
      <c r="M19" s="155">
        <f t="shared" si="2"/>
        <v>0</v>
      </c>
      <c r="N19" s="157">
        <v>20</v>
      </c>
      <c r="O19" s="158">
        <v>4</v>
      </c>
      <c r="P19" s="16" t="s">
        <v>111</v>
      </c>
    </row>
    <row r="20" spans="1:16" s="16" customFormat="1" ht="13.5" customHeight="1">
      <c r="A20" s="153" t="s">
        <v>122</v>
      </c>
      <c r="B20" s="153" t="s">
        <v>106</v>
      </c>
      <c r="C20" s="153" t="s">
        <v>118</v>
      </c>
      <c r="D20" s="16" t="s">
        <v>123</v>
      </c>
      <c r="E20" s="154" t="s">
        <v>124</v>
      </c>
      <c r="F20" s="153" t="s">
        <v>121</v>
      </c>
      <c r="G20" s="155">
        <v>924.3</v>
      </c>
      <c r="H20" s="155"/>
      <c r="I20" s="155">
        <f t="shared" si="0"/>
        <v>0</v>
      </c>
      <c r="J20" s="156">
        <v>0</v>
      </c>
      <c r="K20" s="155">
        <f t="shared" si="1"/>
        <v>0</v>
      </c>
      <c r="L20" s="156">
        <v>0</v>
      </c>
      <c r="M20" s="155">
        <f t="shared" si="2"/>
        <v>0</v>
      </c>
      <c r="N20" s="157">
        <v>20</v>
      </c>
      <c r="O20" s="158">
        <v>4</v>
      </c>
      <c r="P20" s="16" t="s">
        <v>111</v>
      </c>
    </row>
    <row r="21" spans="1:16" s="16" customFormat="1" ht="13.5" customHeight="1">
      <c r="A21" s="153" t="s">
        <v>125</v>
      </c>
      <c r="B21" s="153" t="s">
        <v>106</v>
      </c>
      <c r="C21" s="153" t="s">
        <v>118</v>
      </c>
      <c r="D21" s="16" t="s">
        <v>126</v>
      </c>
      <c r="E21" s="154" t="s">
        <v>127</v>
      </c>
      <c r="F21" s="153" t="s">
        <v>121</v>
      </c>
      <c r="G21" s="155">
        <v>480</v>
      </c>
      <c r="H21" s="155"/>
      <c r="I21" s="155">
        <f t="shared" si="0"/>
        <v>0</v>
      </c>
      <c r="J21" s="156">
        <v>0</v>
      </c>
      <c r="K21" s="155">
        <f t="shared" si="1"/>
        <v>0</v>
      </c>
      <c r="L21" s="156">
        <v>0</v>
      </c>
      <c r="M21" s="155">
        <f t="shared" si="2"/>
        <v>0</v>
      </c>
      <c r="N21" s="157">
        <v>20</v>
      </c>
      <c r="O21" s="158">
        <v>4</v>
      </c>
      <c r="P21" s="16" t="s">
        <v>111</v>
      </c>
    </row>
    <row r="22" spans="1:16" s="16" customFormat="1" ht="24" customHeight="1">
      <c r="A22" s="153" t="s">
        <v>128</v>
      </c>
      <c r="B22" s="153" t="s">
        <v>106</v>
      </c>
      <c r="C22" s="153" t="s">
        <v>118</v>
      </c>
      <c r="D22" s="16" t="s">
        <v>129</v>
      </c>
      <c r="E22" s="154" t="s">
        <v>130</v>
      </c>
      <c r="F22" s="153" t="s">
        <v>121</v>
      </c>
      <c r="G22" s="155">
        <v>480</v>
      </c>
      <c r="H22" s="155"/>
      <c r="I22" s="155">
        <f t="shared" si="0"/>
        <v>0</v>
      </c>
      <c r="J22" s="156">
        <v>0</v>
      </c>
      <c r="K22" s="155">
        <f t="shared" si="1"/>
        <v>0</v>
      </c>
      <c r="L22" s="156">
        <v>0</v>
      </c>
      <c r="M22" s="155">
        <f t="shared" si="2"/>
        <v>0</v>
      </c>
      <c r="N22" s="157">
        <v>20</v>
      </c>
      <c r="O22" s="158">
        <v>4</v>
      </c>
      <c r="P22" s="16" t="s">
        <v>111</v>
      </c>
    </row>
    <row r="23" spans="1:16" s="16" customFormat="1" ht="13.5" customHeight="1">
      <c r="A23" s="153" t="s">
        <v>131</v>
      </c>
      <c r="B23" s="153" t="s">
        <v>106</v>
      </c>
      <c r="C23" s="153" t="s">
        <v>118</v>
      </c>
      <c r="D23" s="16" t="s">
        <v>132</v>
      </c>
      <c r="E23" s="154" t="s">
        <v>133</v>
      </c>
      <c r="F23" s="153" t="s">
        <v>121</v>
      </c>
      <c r="G23" s="155">
        <v>1404.3</v>
      </c>
      <c r="H23" s="155"/>
      <c r="I23" s="155">
        <f t="shared" si="0"/>
        <v>0</v>
      </c>
      <c r="J23" s="156">
        <v>0</v>
      </c>
      <c r="K23" s="155">
        <f t="shared" si="1"/>
        <v>0</v>
      </c>
      <c r="L23" s="156">
        <v>0</v>
      </c>
      <c r="M23" s="155">
        <f t="shared" si="2"/>
        <v>0</v>
      </c>
      <c r="N23" s="157">
        <v>20</v>
      </c>
      <c r="O23" s="158">
        <v>4</v>
      </c>
      <c r="P23" s="16" t="s">
        <v>111</v>
      </c>
    </row>
    <row r="24" spans="1:16" s="16" customFormat="1" ht="13.5" customHeight="1">
      <c r="A24" s="153" t="s">
        <v>134</v>
      </c>
      <c r="B24" s="153" t="s">
        <v>106</v>
      </c>
      <c r="C24" s="153" t="s">
        <v>118</v>
      </c>
      <c r="D24" s="16" t="s">
        <v>135</v>
      </c>
      <c r="E24" s="154" t="s">
        <v>136</v>
      </c>
      <c r="F24" s="153" t="s">
        <v>121</v>
      </c>
      <c r="G24" s="155">
        <v>342</v>
      </c>
      <c r="H24" s="155"/>
      <c r="I24" s="155">
        <f t="shared" si="0"/>
        <v>0</v>
      </c>
      <c r="J24" s="156">
        <v>0</v>
      </c>
      <c r="K24" s="155">
        <f t="shared" si="1"/>
        <v>0</v>
      </c>
      <c r="L24" s="156">
        <v>0</v>
      </c>
      <c r="M24" s="155">
        <f t="shared" si="2"/>
        <v>0</v>
      </c>
      <c r="N24" s="157">
        <v>20</v>
      </c>
      <c r="O24" s="158">
        <v>4</v>
      </c>
      <c r="P24" s="16" t="s">
        <v>111</v>
      </c>
    </row>
    <row r="25" spans="1:16" s="16" customFormat="1" ht="13.5" customHeight="1">
      <c r="A25" s="153" t="s">
        <v>137</v>
      </c>
      <c r="B25" s="153" t="s">
        <v>106</v>
      </c>
      <c r="C25" s="153" t="s">
        <v>138</v>
      </c>
      <c r="D25" s="16" t="s">
        <v>139</v>
      </c>
      <c r="E25" s="154" t="s">
        <v>140</v>
      </c>
      <c r="F25" s="153" t="s">
        <v>110</v>
      </c>
      <c r="G25" s="155">
        <v>6500</v>
      </c>
      <c r="H25" s="155"/>
      <c r="I25" s="155">
        <f t="shared" si="0"/>
        <v>0</v>
      </c>
      <c r="J25" s="156">
        <v>0</v>
      </c>
      <c r="K25" s="155">
        <f t="shared" si="1"/>
        <v>0</v>
      </c>
      <c r="L25" s="156">
        <v>0</v>
      </c>
      <c r="M25" s="155">
        <f t="shared" si="2"/>
        <v>0</v>
      </c>
      <c r="N25" s="157">
        <v>20</v>
      </c>
      <c r="O25" s="158">
        <v>4</v>
      </c>
      <c r="P25" s="16" t="s">
        <v>111</v>
      </c>
    </row>
    <row r="26" spans="1:16" s="16" customFormat="1" ht="13.5" customHeight="1">
      <c r="A26" s="159" t="s">
        <v>141</v>
      </c>
      <c r="B26" s="159" t="s">
        <v>142</v>
      </c>
      <c r="C26" s="159" t="s">
        <v>143</v>
      </c>
      <c r="D26" s="160" t="s">
        <v>144</v>
      </c>
      <c r="E26" s="161" t="s">
        <v>145</v>
      </c>
      <c r="F26" s="159" t="s">
        <v>146</v>
      </c>
      <c r="G26" s="162">
        <v>2145</v>
      </c>
      <c r="H26" s="162"/>
      <c r="I26" s="162">
        <f t="shared" si="0"/>
        <v>0</v>
      </c>
      <c r="J26" s="163">
        <v>0.001</v>
      </c>
      <c r="K26" s="162">
        <f t="shared" si="1"/>
        <v>2.145</v>
      </c>
      <c r="L26" s="163">
        <v>0</v>
      </c>
      <c r="M26" s="162">
        <f t="shared" si="2"/>
        <v>0</v>
      </c>
      <c r="N26" s="164">
        <v>20</v>
      </c>
      <c r="O26" s="165">
        <v>8</v>
      </c>
      <c r="P26" s="160" t="s">
        <v>111</v>
      </c>
    </row>
    <row r="27" spans="1:16" s="16" customFormat="1" ht="13.5" customHeight="1">
      <c r="A27" s="153" t="s">
        <v>147</v>
      </c>
      <c r="B27" s="153" t="s">
        <v>106</v>
      </c>
      <c r="C27" s="153" t="s">
        <v>118</v>
      </c>
      <c r="D27" s="16" t="s">
        <v>148</v>
      </c>
      <c r="E27" s="154" t="s">
        <v>149</v>
      </c>
      <c r="F27" s="153" t="s">
        <v>110</v>
      </c>
      <c r="G27" s="155">
        <v>6500</v>
      </c>
      <c r="H27" s="155"/>
      <c r="I27" s="155">
        <f t="shared" si="0"/>
        <v>0</v>
      </c>
      <c r="J27" s="156">
        <v>0</v>
      </c>
      <c r="K27" s="155">
        <f t="shared" si="1"/>
        <v>0</v>
      </c>
      <c r="L27" s="156">
        <v>0</v>
      </c>
      <c r="M27" s="155">
        <f t="shared" si="2"/>
        <v>0</v>
      </c>
      <c r="N27" s="157">
        <v>20</v>
      </c>
      <c r="O27" s="158">
        <v>4</v>
      </c>
      <c r="P27" s="16" t="s">
        <v>111</v>
      </c>
    </row>
    <row r="28" spans="1:16" s="16" customFormat="1" ht="13.5" customHeight="1">
      <c r="A28" s="153" t="s">
        <v>150</v>
      </c>
      <c r="B28" s="153" t="s">
        <v>106</v>
      </c>
      <c r="C28" s="153" t="s">
        <v>118</v>
      </c>
      <c r="D28" s="16" t="s">
        <v>151</v>
      </c>
      <c r="E28" s="154" t="s">
        <v>152</v>
      </c>
      <c r="F28" s="153" t="s">
        <v>110</v>
      </c>
      <c r="G28" s="155">
        <v>6500</v>
      </c>
      <c r="H28" s="155"/>
      <c r="I28" s="155">
        <f t="shared" si="0"/>
        <v>0</v>
      </c>
      <c r="J28" s="156">
        <v>0</v>
      </c>
      <c r="K28" s="155">
        <f t="shared" si="1"/>
        <v>0</v>
      </c>
      <c r="L28" s="156">
        <v>0</v>
      </c>
      <c r="M28" s="155">
        <f t="shared" si="2"/>
        <v>0</v>
      </c>
      <c r="N28" s="157">
        <v>20</v>
      </c>
      <c r="O28" s="158">
        <v>4</v>
      </c>
      <c r="P28" s="16" t="s">
        <v>111</v>
      </c>
    </row>
    <row r="29" spans="1:16" s="16" customFormat="1" ht="13.5" customHeight="1">
      <c r="A29" s="153" t="s">
        <v>153</v>
      </c>
      <c r="B29" s="153" t="s">
        <v>106</v>
      </c>
      <c r="C29" s="153" t="s">
        <v>138</v>
      </c>
      <c r="D29" s="16" t="s">
        <v>154</v>
      </c>
      <c r="E29" s="154" t="s">
        <v>155</v>
      </c>
      <c r="F29" s="153" t="s">
        <v>110</v>
      </c>
      <c r="G29" s="155">
        <v>386.5</v>
      </c>
      <c r="H29" s="155"/>
      <c r="I29" s="155">
        <f t="shared" si="0"/>
        <v>0</v>
      </c>
      <c r="J29" s="156">
        <v>0</v>
      </c>
      <c r="K29" s="155">
        <f t="shared" si="1"/>
        <v>0</v>
      </c>
      <c r="L29" s="156">
        <v>0</v>
      </c>
      <c r="M29" s="155">
        <f t="shared" si="2"/>
        <v>0</v>
      </c>
      <c r="N29" s="157">
        <v>20</v>
      </c>
      <c r="O29" s="158">
        <v>4</v>
      </c>
      <c r="P29" s="16" t="s">
        <v>111</v>
      </c>
    </row>
    <row r="30" spans="1:16" s="16" customFormat="1" ht="13.5" customHeight="1">
      <c r="A30" s="159" t="s">
        <v>156</v>
      </c>
      <c r="B30" s="159" t="s">
        <v>142</v>
      </c>
      <c r="C30" s="159" t="s">
        <v>143</v>
      </c>
      <c r="D30" s="160" t="s">
        <v>157</v>
      </c>
      <c r="E30" s="161" t="s">
        <v>158</v>
      </c>
      <c r="F30" s="159" t="s">
        <v>159</v>
      </c>
      <c r="G30" s="162">
        <v>3865</v>
      </c>
      <c r="H30" s="162"/>
      <c r="I30" s="162">
        <f t="shared" si="0"/>
        <v>0</v>
      </c>
      <c r="J30" s="163">
        <v>0.002</v>
      </c>
      <c r="K30" s="162">
        <f t="shared" si="1"/>
        <v>7.73</v>
      </c>
      <c r="L30" s="163">
        <v>0</v>
      </c>
      <c r="M30" s="162">
        <f t="shared" si="2"/>
        <v>0</v>
      </c>
      <c r="N30" s="164">
        <v>20</v>
      </c>
      <c r="O30" s="165">
        <v>8</v>
      </c>
      <c r="P30" s="160" t="s">
        <v>111</v>
      </c>
    </row>
    <row r="31" spans="1:16" s="16" customFormat="1" ht="24" customHeight="1">
      <c r="A31" s="153" t="s">
        <v>160</v>
      </c>
      <c r="B31" s="153" t="s">
        <v>106</v>
      </c>
      <c r="C31" s="153" t="s">
        <v>138</v>
      </c>
      <c r="D31" s="16" t="s">
        <v>161</v>
      </c>
      <c r="E31" s="154" t="s">
        <v>162</v>
      </c>
      <c r="F31" s="153" t="s">
        <v>159</v>
      </c>
      <c r="G31" s="155">
        <v>155</v>
      </c>
      <c r="H31" s="155"/>
      <c r="I31" s="155">
        <f t="shared" si="0"/>
        <v>0</v>
      </c>
      <c r="J31" s="156">
        <v>0</v>
      </c>
      <c r="K31" s="155">
        <f t="shared" si="1"/>
        <v>0</v>
      </c>
      <c r="L31" s="156">
        <v>0</v>
      </c>
      <c r="M31" s="155">
        <f t="shared" si="2"/>
        <v>0</v>
      </c>
      <c r="N31" s="157">
        <v>20</v>
      </c>
      <c r="O31" s="158">
        <v>4</v>
      </c>
      <c r="P31" s="16" t="s">
        <v>111</v>
      </c>
    </row>
    <row r="32" spans="1:16" s="16" customFormat="1" ht="13.5" customHeight="1">
      <c r="A32" s="159" t="s">
        <v>163</v>
      </c>
      <c r="B32" s="159" t="s">
        <v>142</v>
      </c>
      <c r="C32" s="159" t="s">
        <v>143</v>
      </c>
      <c r="D32" s="160" t="s">
        <v>164</v>
      </c>
      <c r="E32" s="161" t="s">
        <v>165</v>
      </c>
      <c r="F32" s="159" t="s">
        <v>159</v>
      </c>
      <c r="G32" s="162">
        <v>155</v>
      </c>
      <c r="H32" s="162"/>
      <c r="I32" s="162">
        <f t="shared" si="0"/>
        <v>0</v>
      </c>
      <c r="J32" s="163">
        <v>0.004</v>
      </c>
      <c r="K32" s="162">
        <f t="shared" si="1"/>
        <v>0.62</v>
      </c>
      <c r="L32" s="163">
        <v>0</v>
      </c>
      <c r="M32" s="162">
        <f t="shared" si="2"/>
        <v>0</v>
      </c>
      <c r="N32" s="164">
        <v>20</v>
      </c>
      <c r="O32" s="165">
        <v>8</v>
      </c>
      <c r="P32" s="160" t="s">
        <v>111</v>
      </c>
    </row>
    <row r="33" spans="1:16" s="16" customFormat="1" ht="24" customHeight="1">
      <c r="A33" s="153" t="s">
        <v>166</v>
      </c>
      <c r="B33" s="153" t="s">
        <v>106</v>
      </c>
      <c r="C33" s="153" t="s">
        <v>138</v>
      </c>
      <c r="D33" s="16" t="s">
        <v>167</v>
      </c>
      <c r="E33" s="154" t="s">
        <v>168</v>
      </c>
      <c r="F33" s="153" t="s">
        <v>159</v>
      </c>
      <c r="G33" s="155">
        <v>55</v>
      </c>
      <c r="H33" s="155"/>
      <c r="I33" s="155">
        <f t="shared" si="0"/>
        <v>0</v>
      </c>
      <c r="J33" s="156">
        <v>0</v>
      </c>
      <c r="K33" s="155">
        <f t="shared" si="1"/>
        <v>0</v>
      </c>
      <c r="L33" s="156">
        <v>0</v>
      </c>
      <c r="M33" s="155">
        <f t="shared" si="2"/>
        <v>0</v>
      </c>
      <c r="N33" s="157">
        <v>20</v>
      </c>
      <c r="O33" s="158">
        <v>4</v>
      </c>
      <c r="P33" s="16" t="s">
        <v>111</v>
      </c>
    </row>
    <row r="34" spans="1:16" s="16" customFormat="1" ht="13.5" customHeight="1">
      <c r="A34" s="159" t="s">
        <v>169</v>
      </c>
      <c r="B34" s="159" t="s">
        <v>142</v>
      </c>
      <c r="C34" s="159" t="s">
        <v>143</v>
      </c>
      <c r="D34" s="160" t="s">
        <v>170</v>
      </c>
      <c r="E34" s="161" t="s">
        <v>171</v>
      </c>
      <c r="F34" s="159" t="s">
        <v>159</v>
      </c>
      <c r="G34" s="162">
        <v>15</v>
      </c>
      <c r="H34" s="162"/>
      <c r="I34" s="162">
        <f t="shared" si="0"/>
        <v>0</v>
      </c>
      <c r="J34" s="163">
        <v>0.018</v>
      </c>
      <c r="K34" s="162">
        <f t="shared" si="1"/>
        <v>0.26999999999999996</v>
      </c>
      <c r="L34" s="163">
        <v>0</v>
      </c>
      <c r="M34" s="162">
        <f t="shared" si="2"/>
        <v>0</v>
      </c>
      <c r="N34" s="164">
        <v>20</v>
      </c>
      <c r="O34" s="165">
        <v>8</v>
      </c>
      <c r="P34" s="160" t="s">
        <v>111</v>
      </c>
    </row>
    <row r="35" spans="1:16" s="16" customFormat="1" ht="13.5" customHeight="1">
      <c r="A35" s="159" t="s">
        <v>172</v>
      </c>
      <c r="B35" s="159" t="s">
        <v>142</v>
      </c>
      <c r="C35" s="159" t="s">
        <v>143</v>
      </c>
      <c r="D35" s="160" t="s">
        <v>173</v>
      </c>
      <c r="E35" s="161" t="s">
        <v>174</v>
      </c>
      <c r="F35" s="159" t="s">
        <v>159</v>
      </c>
      <c r="G35" s="162">
        <v>13</v>
      </c>
      <c r="H35" s="162"/>
      <c r="I35" s="162">
        <f t="shared" si="0"/>
        <v>0</v>
      </c>
      <c r="J35" s="163">
        <v>0.04</v>
      </c>
      <c r="K35" s="162">
        <f t="shared" si="1"/>
        <v>0.52</v>
      </c>
      <c r="L35" s="163">
        <v>0</v>
      </c>
      <c r="M35" s="162">
        <f t="shared" si="2"/>
        <v>0</v>
      </c>
      <c r="N35" s="164">
        <v>20</v>
      </c>
      <c r="O35" s="165">
        <v>8</v>
      </c>
      <c r="P35" s="160" t="s">
        <v>111</v>
      </c>
    </row>
    <row r="36" spans="1:16" s="16" customFormat="1" ht="13.5" customHeight="1">
      <c r="A36" s="159" t="s">
        <v>175</v>
      </c>
      <c r="B36" s="159" t="s">
        <v>142</v>
      </c>
      <c r="C36" s="159" t="s">
        <v>143</v>
      </c>
      <c r="D36" s="160" t="s">
        <v>176</v>
      </c>
      <c r="E36" s="161" t="s">
        <v>177</v>
      </c>
      <c r="F36" s="159" t="s">
        <v>159</v>
      </c>
      <c r="G36" s="162">
        <v>27</v>
      </c>
      <c r="H36" s="162"/>
      <c r="I36" s="162">
        <f t="shared" si="0"/>
        <v>0</v>
      </c>
      <c r="J36" s="163">
        <v>0.04</v>
      </c>
      <c r="K36" s="162">
        <f t="shared" si="1"/>
        <v>1.08</v>
      </c>
      <c r="L36" s="163">
        <v>0</v>
      </c>
      <c r="M36" s="162">
        <f t="shared" si="2"/>
        <v>0</v>
      </c>
      <c r="N36" s="164">
        <v>20</v>
      </c>
      <c r="O36" s="165">
        <v>8</v>
      </c>
      <c r="P36" s="160" t="s">
        <v>111</v>
      </c>
    </row>
    <row r="37" spans="1:16" s="16" customFormat="1" ht="24" customHeight="1">
      <c r="A37" s="153" t="s">
        <v>178</v>
      </c>
      <c r="B37" s="153" t="s">
        <v>106</v>
      </c>
      <c r="C37" s="153" t="s">
        <v>138</v>
      </c>
      <c r="D37" s="16" t="s">
        <v>179</v>
      </c>
      <c r="E37" s="154" t="s">
        <v>180</v>
      </c>
      <c r="F37" s="153" t="s">
        <v>159</v>
      </c>
      <c r="G37" s="155">
        <v>165</v>
      </c>
      <c r="H37" s="155"/>
      <c r="I37" s="155">
        <f t="shared" si="0"/>
        <v>0</v>
      </c>
      <c r="J37" s="156">
        <v>0.00048</v>
      </c>
      <c r="K37" s="155">
        <f t="shared" si="1"/>
        <v>0.0792</v>
      </c>
      <c r="L37" s="156">
        <v>0</v>
      </c>
      <c r="M37" s="155">
        <f t="shared" si="2"/>
        <v>0</v>
      </c>
      <c r="N37" s="157">
        <v>20</v>
      </c>
      <c r="O37" s="158">
        <v>4</v>
      </c>
      <c r="P37" s="16" t="s">
        <v>111</v>
      </c>
    </row>
    <row r="38" spans="1:16" s="16" customFormat="1" ht="13.5" customHeight="1">
      <c r="A38" s="159" t="s">
        <v>181</v>
      </c>
      <c r="B38" s="159" t="s">
        <v>142</v>
      </c>
      <c r="C38" s="159" t="s">
        <v>143</v>
      </c>
      <c r="D38" s="160" t="s">
        <v>182</v>
      </c>
      <c r="E38" s="161" t="s">
        <v>183</v>
      </c>
      <c r="F38" s="159" t="s">
        <v>159</v>
      </c>
      <c r="G38" s="162">
        <v>165</v>
      </c>
      <c r="H38" s="162"/>
      <c r="I38" s="162">
        <f t="shared" si="0"/>
        <v>0</v>
      </c>
      <c r="J38" s="163">
        <v>0.004</v>
      </c>
      <c r="K38" s="162">
        <f t="shared" si="1"/>
        <v>0.66</v>
      </c>
      <c r="L38" s="163">
        <v>0</v>
      </c>
      <c r="M38" s="162">
        <f t="shared" si="2"/>
        <v>0</v>
      </c>
      <c r="N38" s="164">
        <v>20</v>
      </c>
      <c r="O38" s="165">
        <v>8</v>
      </c>
      <c r="P38" s="160" t="s">
        <v>111</v>
      </c>
    </row>
    <row r="39" spans="1:16" s="16" customFormat="1" ht="24" customHeight="1">
      <c r="A39" s="153" t="s">
        <v>184</v>
      </c>
      <c r="B39" s="153" t="s">
        <v>106</v>
      </c>
      <c r="C39" s="153" t="s">
        <v>138</v>
      </c>
      <c r="D39" s="16" t="s">
        <v>185</v>
      </c>
      <c r="E39" s="154" t="s">
        <v>186</v>
      </c>
      <c r="F39" s="153" t="s">
        <v>110</v>
      </c>
      <c r="G39" s="155">
        <v>6500</v>
      </c>
      <c r="H39" s="155"/>
      <c r="I39" s="155">
        <f t="shared" si="0"/>
        <v>0</v>
      </c>
      <c r="J39" s="156">
        <v>2E-05</v>
      </c>
      <c r="K39" s="155">
        <f t="shared" si="1"/>
        <v>0.13</v>
      </c>
      <c r="L39" s="156">
        <v>0</v>
      </c>
      <c r="M39" s="155">
        <f t="shared" si="2"/>
        <v>0</v>
      </c>
      <c r="N39" s="157">
        <v>20</v>
      </c>
      <c r="O39" s="158">
        <v>4</v>
      </c>
      <c r="P39" s="16" t="s">
        <v>111</v>
      </c>
    </row>
    <row r="40" spans="1:16" s="16" customFormat="1" ht="13.5" customHeight="1">
      <c r="A40" s="159" t="s">
        <v>187</v>
      </c>
      <c r="B40" s="159" t="s">
        <v>142</v>
      </c>
      <c r="C40" s="159" t="s">
        <v>143</v>
      </c>
      <c r="D40" s="160" t="s">
        <v>188</v>
      </c>
      <c r="E40" s="161" t="s">
        <v>189</v>
      </c>
      <c r="F40" s="159" t="s">
        <v>190</v>
      </c>
      <c r="G40" s="162">
        <v>409.5</v>
      </c>
      <c r="H40" s="162"/>
      <c r="I40" s="162">
        <f t="shared" si="0"/>
        <v>0</v>
      </c>
      <c r="J40" s="163">
        <v>0.001</v>
      </c>
      <c r="K40" s="162">
        <f t="shared" si="1"/>
        <v>0.40950000000000003</v>
      </c>
      <c r="L40" s="163">
        <v>0</v>
      </c>
      <c r="M40" s="162">
        <f t="shared" si="2"/>
        <v>0</v>
      </c>
      <c r="N40" s="164">
        <v>20</v>
      </c>
      <c r="O40" s="165">
        <v>8</v>
      </c>
      <c r="P40" s="160" t="s">
        <v>111</v>
      </c>
    </row>
    <row r="41" spans="1:16" s="16" customFormat="1" ht="13.5" customHeight="1">
      <c r="A41" s="153" t="s">
        <v>191</v>
      </c>
      <c r="B41" s="153" t="s">
        <v>106</v>
      </c>
      <c r="C41" s="153" t="s">
        <v>138</v>
      </c>
      <c r="D41" s="16" t="s">
        <v>192</v>
      </c>
      <c r="E41" s="154" t="s">
        <v>193</v>
      </c>
      <c r="F41" s="153" t="s">
        <v>110</v>
      </c>
      <c r="G41" s="155">
        <v>200</v>
      </c>
      <c r="H41" s="155"/>
      <c r="I41" s="155">
        <f t="shared" si="0"/>
        <v>0</v>
      </c>
      <c r="J41" s="156">
        <v>0</v>
      </c>
      <c r="K41" s="155">
        <f t="shared" si="1"/>
        <v>0</v>
      </c>
      <c r="L41" s="156">
        <v>0</v>
      </c>
      <c r="M41" s="155">
        <f t="shared" si="2"/>
        <v>0</v>
      </c>
      <c r="N41" s="157">
        <v>20</v>
      </c>
      <c r="O41" s="158">
        <v>4</v>
      </c>
      <c r="P41" s="16" t="s">
        <v>111</v>
      </c>
    </row>
    <row r="42" spans="1:16" s="16" customFormat="1" ht="13.5" customHeight="1">
      <c r="A42" s="159" t="s">
        <v>194</v>
      </c>
      <c r="B42" s="159" t="s">
        <v>142</v>
      </c>
      <c r="C42" s="159" t="s">
        <v>143</v>
      </c>
      <c r="D42" s="160" t="s">
        <v>195</v>
      </c>
      <c r="E42" s="161" t="s">
        <v>196</v>
      </c>
      <c r="F42" s="159" t="s">
        <v>190</v>
      </c>
      <c r="G42" s="162">
        <v>206</v>
      </c>
      <c r="H42" s="162"/>
      <c r="I42" s="162">
        <f t="shared" si="0"/>
        <v>0</v>
      </c>
      <c r="J42" s="163">
        <v>0.0003</v>
      </c>
      <c r="K42" s="162">
        <f t="shared" si="1"/>
        <v>0.061799999999999994</v>
      </c>
      <c r="L42" s="163">
        <v>0</v>
      </c>
      <c r="M42" s="162">
        <f t="shared" si="2"/>
        <v>0</v>
      </c>
      <c r="N42" s="164">
        <v>20</v>
      </c>
      <c r="O42" s="165">
        <v>8</v>
      </c>
      <c r="P42" s="160" t="s">
        <v>111</v>
      </c>
    </row>
    <row r="43" spans="2:16" s="131" customFormat="1" ht="12.75" customHeight="1">
      <c r="B43" s="135" t="s">
        <v>60</v>
      </c>
      <c r="D43" s="136" t="s">
        <v>111</v>
      </c>
      <c r="E43" s="136" t="s">
        <v>197</v>
      </c>
      <c r="I43" s="137">
        <f>SUM(I44:I45)</f>
        <v>0</v>
      </c>
      <c r="K43" s="137">
        <f>SUM(K44:K45)</f>
        <v>116.30207999999999</v>
      </c>
      <c r="M43" s="137">
        <f>SUM(M44:M45)</f>
        <v>0</v>
      </c>
      <c r="P43" s="136" t="s">
        <v>104</v>
      </c>
    </row>
    <row r="44" spans="1:16" s="16" customFormat="1" ht="24" customHeight="1">
      <c r="A44" s="153" t="s">
        <v>198</v>
      </c>
      <c r="B44" s="153" t="s">
        <v>106</v>
      </c>
      <c r="C44" s="153" t="s">
        <v>118</v>
      </c>
      <c r="D44" s="16" t="s">
        <v>199</v>
      </c>
      <c r="E44" s="154" t="s">
        <v>200</v>
      </c>
      <c r="F44" s="153" t="s">
        <v>110</v>
      </c>
      <c r="G44" s="155">
        <v>6500</v>
      </c>
      <c r="H44" s="155"/>
      <c r="I44" s="155">
        <f>ROUND(G44*H44,3)</f>
        <v>0</v>
      </c>
      <c r="J44" s="156">
        <v>0</v>
      </c>
      <c r="K44" s="155">
        <f>G44*J44</f>
        <v>0</v>
      </c>
      <c r="L44" s="156">
        <v>0</v>
      </c>
      <c r="M44" s="155">
        <f>G44*L44</f>
        <v>0</v>
      </c>
      <c r="N44" s="157">
        <v>20</v>
      </c>
      <c r="O44" s="158">
        <v>4</v>
      </c>
      <c r="P44" s="16" t="s">
        <v>111</v>
      </c>
    </row>
    <row r="45" spans="1:16" s="16" customFormat="1" ht="13.5" customHeight="1">
      <c r="A45" s="153" t="s">
        <v>201</v>
      </c>
      <c r="B45" s="153" t="s">
        <v>106</v>
      </c>
      <c r="C45" s="153" t="s">
        <v>202</v>
      </c>
      <c r="D45" s="16" t="s">
        <v>203</v>
      </c>
      <c r="E45" s="154" t="s">
        <v>204</v>
      </c>
      <c r="F45" s="153" t="s">
        <v>121</v>
      </c>
      <c r="G45" s="155">
        <v>48</v>
      </c>
      <c r="H45" s="155"/>
      <c r="I45" s="155">
        <f>ROUND(G45*H45,3)</f>
        <v>0</v>
      </c>
      <c r="J45" s="156">
        <v>2.42296</v>
      </c>
      <c r="K45" s="155">
        <f>G45*J45</f>
        <v>116.30207999999999</v>
      </c>
      <c r="L45" s="156">
        <v>0</v>
      </c>
      <c r="M45" s="155">
        <f>G45*L45</f>
        <v>0</v>
      </c>
      <c r="N45" s="157">
        <v>20</v>
      </c>
      <c r="O45" s="158">
        <v>4</v>
      </c>
      <c r="P45" s="16" t="s">
        <v>111</v>
      </c>
    </row>
    <row r="46" spans="2:16" s="131" customFormat="1" ht="12.75" customHeight="1">
      <c r="B46" s="135" t="s">
        <v>60</v>
      </c>
      <c r="D46" s="136" t="s">
        <v>114</v>
      </c>
      <c r="E46" s="136" t="s">
        <v>205</v>
      </c>
      <c r="I46" s="137">
        <f>SUM(I47:I48)</f>
        <v>0</v>
      </c>
      <c r="K46" s="137">
        <f>SUM(K47:K48)</f>
        <v>70.115446636</v>
      </c>
      <c r="M46" s="137">
        <f>SUM(M47:M48)</f>
        <v>0</v>
      </c>
      <c r="P46" s="136" t="s">
        <v>104</v>
      </c>
    </row>
    <row r="47" spans="1:16" s="16" customFormat="1" ht="24" customHeight="1">
      <c r="A47" s="153" t="s">
        <v>206</v>
      </c>
      <c r="B47" s="153" t="s">
        <v>106</v>
      </c>
      <c r="C47" s="153" t="s">
        <v>202</v>
      </c>
      <c r="D47" s="16" t="s">
        <v>207</v>
      </c>
      <c r="E47" s="154" t="s">
        <v>208</v>
      </c>
      <c r="F47" s="153" t="s">
        <v>121</v>
      </c>
      <c r="G47" s="155">
        <v>27</v>
      </c>
      <c r="H47" s="155"/>
      <c r="I47" s="155">
        <f>ROUND(G47*H47,3)</f>
        <v>0</v>
      </c>
      <c r="J47" s="156">
        <v>2.581642468</v>
      </c>
      <c r="K47" s="155">
        <f>G47*J47</f>
        <v>69.704346636</v>
      </c>
      <c r="L47" s="156">
        <v>0</v>
      </c>
      <c r="M47" s="155">
        <f>G47*L47</f>
        <v>0</v>
      </c>
      <c r="N47" s="157">
        <v>20</v>
      </c>
      <c r="O47" s="158">
        <v>4</v>
      </c>
      <c r="P47" s="16" t="s">
        <v>111</v>
      </c>
    </row>
    <row r="48" spans="1:16" s="16" customFormat="1" ht="13.5" customHeight="1">
      <c r="A48" s="153" t="s">
        <v>209</v>
      </c>
      <c r="B48" s="153" t="s">
        <v>106</v>
      </c>
      <c r="C48" s="153" t="s">
        <v>210</v>
      </c>
      <c r="D48" s="16" t="s">
        <v>211</v>
      </c>
      <c r="E48" s="154" t="s">
        <v>212</v>
      </c>
      <c r="F48" s="153" t="s">
        <v>159</v>
      </c>
      <c r="G48" s="155">
        <v>2</v>
      </c>
      <c r="H48" s="155"/>
      <c r="I48" s="155">
        <f>ROUND(G48*H48,3)</f>
        <v>0</v>
      </c>
      <c r="J48" s="156">
        <v>0.20555</v>
      </c>
      <c r="K48" s="155">
        <f>G48*J48</f>
        <v>0.4111</v>
      </c>
      <c r="L48" s="156">
        <v>0</v>
      </c>
      <c r="M48" s="155">
        <f>G48*L48</f>
        <v>0</v>
      </c>
      <c r="N48" s="157">
        <v>20</v>
      </c>
      <c r="O48" s="158">
        <v>4</v>
      </c>
      <c r="P48" s="16" t="s">
        <v>111</v>
      </c>
    </row>
    <row r="49" spans="2:16" s="131" customFormat="1" ht="12.75" customHeight="1">
      <c r="B49" s="135" t="s">
        <v>60</v>
      </c>
      <c r="D49" s="136" t="s">
        <v>117</v>
      </c>
      <c r="E49" s="136" t="s">
        <v>213</v>
      </c>
      <c r="I49" s="137">
        <f>SUM(I50:I51)</f>
        <v>0</v>
      </c>
      <c r="K49" s="137">
        <f>SUM(K50:K51)</f>
        <v>11.24489</v>
      </c>
      <c r="M49" s="137">
        <f>SUM(M50:M51)</f>
        <v>0</v>
      </c>
      <c r="P49" s="136" t="s">
        <v>104</v>
      </c>
    </row>
    <row r="50" spans="1:16" s="16" customFormat="1" ht="24" customHeight="1">
      <c r="A50" s="153" t="s">
        <v>214</v>
      </c>
      <c r="B50" s="153" t="s">
        <v>106</v>
      </c>
      <c r="C50" s="153" t="s">
        <v>215</v>
      </c>
      <c r="D50" s="16" t="s">
        <v>216</v>
      </c>
      <c r="E50" s="154" t="s">
        <v>217</v>
      </c>
      <c r="F50" s="153" t="s">
        <v>110</v>
      </c>
      <c r="G50" s="155">
        <v>4315</v>
      </c>
      <c r="H50" s="155"/>
      <c r="I50" s="155">
        <f>ROUND(G50*H50,3)</f>
        <v>0</v>
      </c>
      <c r="J50" s="156">
        <v>0.0023</v>
      </c>
      <c r="K50" s="155">
        <f>G50*J50</f>
        <v>9.9245</v>
      </c>
      <c r="L50" s="156">
        <v>0</v>
      </c>
      <c r="M50" s="155">
        <f>G50*L50</f>
        <v>0</v>
      </c>
      <c r="N50" s="157">
        <v>20</v>
      </c>
      <c r="O50" s="158">
        <v>4</v>
      </c>
      <c r="P50" s="16" t="s">
        <v>111</v>
      </c>
    </row>
    <row r="51" spans="1:16" s="16" customFormat="1" ht="13.5" customHeight="1">
      <c r="A51" s="159" t="s">
        <v>218</v>
      </c>
      <c r="B51" s="159" t="s">
        <v>142</v>
      </c>
      <c r="C51" s="159" t="s">
        <v>143</v>
      </c>
      <c r="D51" s="160" t="s">
        <v>219</v>
      </c>
      <c r="E51" s="161" t="s">
        <v>220</v>
      </c>
      <c r="F51" s="159" t="s">
        <v>110</v>
      </c>
      <c r="G51" s="162">
        <v>4401.3</v>
      </c>
      <c r="H51" s="162"/>
      <c r="I51" s="162">
        <f>ROUND(G51*H51,3)</f>
        <v>0</v>
      </c>
      <c r="J51" s="163">
        <v>0.0003</v>
      </c>
      <c r="K51" s="162">
        <f>G51*J51</f>
        <v>1.32039</v>
      </c>
      <c r="L51" s="163">
        <v>0</v>
      </c>
      <c r="M51" s="162">
        <f>G51*L51</f>
        <v>0</v>
      </c>
      <c r="N51" s="164">
        <v>20</v>
      </c>
      <c r="O51" s="165">
        <v>8</v>
      </c>
      <c r="P51" s="160" t="s">
        <v>111</v>
      </c>
    </row>
    <row r="52" spans="2:16" s="131" customFormat="1" ht="12.75" customHeight="1">
      <c r="B52" s="135" t="s">
        <v>60</v>
      </c>
      <c r="D52" s="136" t="s">
        <v>122</v>
      </c>
      <c r="E52" s="136" t="s">
        <v>221</v>
      </c>
      <c r="I52" s="137">
        <f>SUM(I53:I60)</f>
        <v>0</v>
      </c>
      <c r="K52" s="137">
        <f>SUM(K53:K60)</f>
        <v>3630.3799500000005</v>
      </c>
      <c r="M52" s="137">
        <f>SUM(M53:M60)</f>
        <v>0</v>
      </c>
      <c r="P52" s="136" t="s">
        <v>104</v>
      </c>
    </row>
    <row r="53" spans="1:16" s="16" customFormat="1" ht="24" customHeight="1">
      <c r="A53" s="153" t="s">
        <v>222</v>
      </c>
      <c r="B53" s="153" t="s">
        <v>106</v>
      </c>
      <c r="C53" s="153" t="s">
        <v>107</v>
      </c>
      <c r="D53" s="16" t="s">
        <v>223</v>
      </c>
      <c r="E53" s="154" t="s">
        <v>224</v>
      </c>
      <c r="F53" s="153" t="s">
        <v>110</v>
      </c>
      <c r="G53" s="155">
        <v>4525</v>
      </c>
      <c r="H53" s="155"/>
      <c r="I53" s="155">
        <f aca="true" t="shared" si="3" ref="I53:I60">ROUND(G53*H53,3)</f>
        <v>0</v>
      </c>
      <c r="J53" s="156">
        <v>0.48574</v>
      </c>
      <c r="K53" s="155">
        <f aca="true" t="shared" si="4" ref="K53:K60">G53*J53</f>
        <v>2197.9735</v>
      </c>
      <c r="L53" s="156">
        <v>0</v>
      </c>
      <c r="M53" s="155">
        <f aca="true" t="shared" si="5" ref="M53:M60">G53*L53</f>
        <v>0</v>
      </c>
      <c r="N53" s="157">
        <v>20</v>
      </c>
      <c r="O53" s="158">
        <v>4</v>
      </c>
      <c r="P53" s="16" t="s">
        <v>111</v>
      </c>
    </row>
    <row r="54" spans="1:16" s="16" customFormat="1" ht="13.5" customHeight="1">
      <c r="A54" s="153" t="s">
        <v>225</v>
      </c>
      <c r="B54" s="153" t="s">
        <v>106</v>
      </c>
      <c r="C54" s="153" t="s">
        <v>107</v>
      </c>
      <c r="D54" s="16" t="s">
        <v>226</v>
      </c>
      <c r="E54" s="154" t="s">
        <v>227</v>
      </c>
      <c r="F54" s="153" t="s">
        <v>110</v>
      </c>
      <c r="G54" s="155">
        <v>4525</v>
      </c>
      <c r="H54" s="155"/>
      <c r="I54" s="155">
        <f t="shared" si="3"/>
        <v>0</v>
      </c>
      <c r="J54" s="156">
        <v>0.08003</v>
      </c>
      <c r="K54" s="155">
        <f t="shared" si="4"/>
        <v>362.13575000000003</v>
      </c>
      <c r="L54" s="156">
        <v>0</v>
      </c>
      <c r="M54" s="155">
        <f t="shared" si="5"/>
        <v>0</v>
      </c>
      <c r="N54" s="157">
        <v>20</v>
      </c>
      <c r="O54" s="158">
        <v>4</v>
      </c>
      <c r="P54" s="16" t="s">
        <v>111</v>
      </c>
    </row>
    <row r="55" spans="1:16" s="16" customFormat="1" ht="24" customHeight="1">
      <c r="A55" s="153" t="s">
        <v>228</v>
      </c>
      <c r="B55" s="153" t="s">
        <v>106</v>
      </c>
      <c r="C55" s="153" t="s">
        <v>107</v>
      </c>
      <c r="D55" s="16" t="s">
        <v>229</v>
      </c>
      <c r="E55" s="154" t="s">
        <v>230</v>
      </c>
      <c r="F55" s="153" t="s">
        <v>110</v>
      </c>
      <c r="G55" s="155">
        <v>410</v>
      </c>
      <c r="H55" s="155"/>
      <c r="I55" s="155">
        <f t="shared" si="3"/>
        <v>0</v>
      </c>
      <c r="J55" s="156">
        <v>0.00061</v>
      </c>
      <c r="K55" s="155">
        <f t="shared" si="4"/>
        <v>0.2501</v>
      </c>
      <c r="L55" s="156">
        <v>0</v>
      </c>
      <c r="M55" s="155">
        <f t="shared" si="5"/>
        <v>0</v>
      </c>
      <c r="N55" s="157">
        <v>20</v>
      </c>
      <c r="O55" s="158">
        <v>4</v>
      </c>
      <c r="P55" s="16" t="s">
        <v>111</v>
      </c>
    </row>
    <row r="56" spans="1:16" s="16" customFormat="1" ht="24" customHeight="1">
      <c r="A56" s="153" t="s">
        <v>231</v>
      </c>
      <c r="B56" s="153" t="s">
        <v>106</v>
      </c>
      <c r="C56" s="153" t="s">
        <v>107</v>
      </c>
      <c r="D56" s="16" t="s">
        <v>232</v>
      </c>
      <c r="E56" s="154" t="s">
        <v>233</v>
      </c>
      <c r="F56" s="153" t="s">
        <v>110</v>
      </c>
      <c r="G56" s="155">
        <v>410</v>
      </c>
      <c r="H56" s="155"/>
      <c r="I56" s="155">
        <f t="shared" si="3"/>
        <v>0</v>
      </c>
      <c r="J56" s="156">
        <v>0.12966</v>
      </c>
      <c r="K56" s="155">
        <f t="shared" si="4"/>
        <v>53.1606</v>
      </c>
      <c r="L56" s="156">
        <v>0</v>
      </c>
      <c r="M56" s="155">
        <f t="shared" si="5"/>
        <v>0</v>
      </c>
      <c r="N56" s="157">
        <v>20</v>
      </c>
      <c r="O56" s="158">
        <v>4</v>
      </c>
      <c r="P56" s="16" t="s">
        <v>111</v>
      </c>
    </row>
    <row r="57" spans="1:16" s="16" customFormat="1" ht="13.5" customHeight="1">
      <c r="A57" s="153" t="s">
        <v>234</v>
      </c>
      <c r="B57" s="153" t="s">
        <v>106</v>
      </c>
      <c r="C57" s="153" t="s">
        <v>107</v>
      </c>
      <c r="D57" s="16" t="s">
        <v>235</v>
      </c>
      <c r="E57" s="154" t="s">
        <v>236</v>
      </c>
      <c r="F57" s="153" t="s">
        <v>110</v>
      </c>
      <c r="G57" s="155">
        <v>4115</v>
      </c>
      <c r="H57" s="155"/>
      <c r="I57" s="155">
        <f t="shared" si="3"/>
        <v>0</v>
      </c>
      <c r="J57" s="156">
        <v>0.112</v>
      </c>
      <c r="K57" s="155">
        <f t="shared" si="4"/>
        <v>460.88</v>
      </c>
      <c r="L57" s="156">
        <v>0</v>
      </c>
      <c r="M57" s="155">
        <f t="shared" si="5"/>
        <v>0</v>
      </c>
      <c r="N57" s="157">
        <v>20</v>
      </c>
      <c r="O57" s="158">
        <v>4</v>
      </c>
      <c r="P57" s="16" t="s">
        <v>111</v>
      </c>
    </row>
    <row r="58" spans="1:16" s="16" customFormat="1" ht="13.5" customHeight="1">
      <c r="A58" s="159" t="s">
        <v>237</v>
      </c>
      <c r="B58" s="159" t="s">
        <v>142</v>
      </c>
      <c r="C58" s="159" t="s">
        <v>143</v>
      </c>
      <c r="D58" s="160" t="s">
        <v>238</v>
      </c>
      <c r="E58" s="161" t="s">
        <v>239</v>
      </c>
      <c r="F58" s="159" t="s">
        <v>110</v>
      </c>
      <c r="G58" s="162">
        <v>4115</v>
      </c>
      <c r="H58" s="162"/>
      <c r="I58" s="162">
        <f t="shared" si="3"/>
        <v>0</v>
      </c>
      <c r="J58" s="163">
        <v>0.135</v>
      </c>
      <c r="K58" s="162">
        <f t="shared" si="4"/>
        <v>555.5250000000001</v>
      </c>
      <c r="L58" s="163">
        <v>0</v>
      </c>
      <c r="M58" s="162">
        <f t="shared" si="5"/>
        <v>0</v>
      </c>
      <c r="N58" s="164">
        <v>20</v>
      </c>
      <c r="O58" s="165">
        <v>8</v>
      </c>
      <c r="P58" s="160" t="s">
        <v>111</v>
      </c>
    </row>
    <row r="59" spans="1:16" s="16" customFormat="1" ht="13.5" customHeight="1">
      <c r="A59" s="153" t="s">
        <v>240</v>
      </c>
      <c r="B59" s="153" t="s">
        <v>106</v>
      </c>
      <c r="C59" s="153" t="s">
        <v>138</v>
      </c>
      <c r="D59" s="16" t="s">
        <v>241</v>
      </c>
      <c r="E59" s="154" t="s">
        <v>242</v>
      </c>
      <c r="F59" s="153" t="s">
        <v>110</v>
      </c>
      <c r="G59" s="155">
        <v>35</v>
      </c>
      <c r="H59" s="155"/>
      <c r="I59" s="155">
        <f t="shared" si="3"/>
        <v>0</v>
      </c>
      <c r="J59" s="156">
        <v>0</v>
      </c>
      <c r="K59" s="155">
        <f t="shared" si="4"/>
        <v>0</v>
      </c>
      <c r="L59" s="156">
        <v>0</v>
      </c>
      <c r="M59" s="155">
        <f t="shared" si="5"/>
        <v>0</v>
      </c>
      <c r="N59" s="157">
        <v>20</v>
      </c>
      <c r="O59" s="158">
        <v>4</v>
      </c>
      <c r="P59" s="16" t="s">
        <v>111</v>
      </c>
    </row>
    <row r="60" spans="1:16" s="16" customFormat="1" ht="13.5" customHeight="1">
      <c r="A60" s="159" t="s">
        <v>243</v>
      </c>
      <c r="B60" s="159" t="s">
        <v>142</v>
      </c>
      <c r="C60" s="159" t="s">
        <v>143</v>
      </c>
      <c r="D60" s="160" t="s">
        <v>244</v>
      </c>
      <c r="E60" s="161" t="s">
        <v>245</v>
      </c>
      <c r="F60" s="159" t="s">
        <v>110</v>
      </c>
      <c r="G60" s="162">
        <v>35</v>
      </c>
      <c r="H60" s="162"/>
      <c r="I60" s="162">
        <f t="shared" si="3"/>
        <v>0</v>
      </c>
      <c r="J60" s="163">
        <v>0.013</v>
      </c>
      <c r="K60" s="162">
        <f t="shared" si="4"/>
        <v>0.45499999999999996</v>
      </c>
      <c r="L60" s="163">
        <v>0</v>
      </c>
      <c r="M60" s="162">
        <f t="shared" si="5"/>
        <v>0</v>
      </c>
      <c r="N60" s="164">
        <v>20</v>
      </c>
      <c r="O60" s="165">
        <v>8</v>
      </c>
      <c r="P60" s="160" t="s">
        <v>111</v>
      </c>
    </row>
    <row r="61" spans="2:16" s="131" customFormat="1" ht="12.75" customHeight="1">
      <c r="B61" s="135" t="s">
        <v>60</v>
      </c>
      <c r="D61" s="136" t="s">
        <v>134</v>
      </c>
      <c r="E61" s="136" t="s">
        <v>246</v>
      </c>
      <c r="I61" s="137">
        <f>SUM(I62:I82)</f>
        <v>0</v>
      </c>
      <c r="K61" s="137">
        <f>SUM(K62:K82)</f>
        <v>1185.9306647817536</v>
      </c>
      <c r="M61" s="137">
        <f>SUM(M62:M82)</f>
        <v>25.985000000000003</v>
      </c>
      <c r="P61" s="136" t="s">
        <v>104</v>
      </c>
    </row>
    <row r="62" spans="1:16" s="16" customFormat="1" ht="24" customHeight="1">
      <c r="A62" s="153" t="s">
        <v>247</v>
      </c>
      <c r="B62" s="153" t="s">
        <v>106</v>
      </c>
      <c r="C62" s="153" t="s">
        <v>107</v>
      </c>
      <c r="D62" s="16" t="s">
        <v>248</v>
      </c>
      <c r="E62" s="154" t="s">
        <v>249</v>
      </c>
      <c r="F62" s="153" t="s">
        <v>250</v>
      </c>
      <c r="G62" s="155">
        <v>3600</v>
      </c>
      <c r="H62" s="155"/>
      <c r="I62" s="155">
        <f aca="true" t="shared" si="6" ref="I62:I82">ROUND(G62*H62,3)</f>
        <v>0</v>
      </c>
      <c r="J62" s="156">
        <v>0.1058</v>
      </c>
      <c r="K62" s="155">
        <f aca="true" t="shared" si="7" ref="K62:K82">G62*J62</f>
        <v>380.88</v>
      </c>
      <c r="L62" s="156">
        <v>0</v>
      </c>
      <c r="M62" s="155">
        <f aca="true" t="shared" si="8" ref="M62:M82">G62*L62</f>
        <v>0</v>
      </c>
      <c r="N62" s="157">
        <v>20</v>
      </c>
      <c r="O62" s="158">
        <v>4</v>
      </c>
      <c r="P62" s="16" t="s">
        <v>111</v>
      </c>
    </row>
    <row r="63" spans="1:16" s="16" customFormat="1" ht="13.5" customHeight="1">
      <c r="A63" s="159" t="s">
        <v>251</v>
      </c>
      <c r="B63" s="159" t="s">
        <v>142</v>
      </c>
      <c r="C63" s="159" t="s">
        <v>143</v>
      </c>
      <c r="D63" s="160" t="s">
        <v>252</v>
      </c>
      <c r="E63" s="161" t="s">
        <v>253</v>
      </c>
      <c r="F63" s="159" t="s">
        <v>159</v>
      </c>
      <c r="G63" s="162">
        <v>3636</v>
      </c>
      <c r="H63" s="162"/>
      <c r="I63" s="162">
        <f t="shared" si="6"/>
        <v>0</v>
      </c>
      <c r="J63" s="163">
        <v>0.053</v>
      </c>
      <c r="K63" s="162">
        <f t="shared" si="7"/>
        <v>192.708</v>
      </c>
      <c r="L63" s="163">
        <v>0</v>
      </c>
      <c r="M63" s="162">
        <f t="shared" si="8"/>
        <v>0</v>
      </c>
      <c r="N63" s="164">
        <v>20</v>
      </c>
      <c r="O63" s="165">
        <v>8</v>
      </c>
      <c r="P63" s="160" t="s">
        <v>111</v>
      </c>
    </row>
    <row r="64" spans="1:16" s="16" customFormat="1" ht="13.5" customHeight="1">
      <c r="A64" s="159" t="s">
        <v>254</v>
      </c>
      <c r="B64" s="159" t="s">
        <v>142</v>
      </c>
      <c r="C64" s="159" t="s">
        <v>143</v>
      </c>
      <c r="D64" s="160" t="s">
        <v>255</v>
      </c>
      <c r="E64" s="161" t="s">
        <v>256</v>
      </c>
      <c r="F64" s="159" t="s">
        <v>250</v>
      </c>
      <c r="G64" s="162">
        <v>400</v>
      </c>
      <c r="H64" s="162"/>
      <c r="I64" s="162">
        <f t="shared" si="6"/>
        <v>0</v>
      </c>
      <c r="J64" s="163">
        <v>0.0235</v>
      </c>
      <c r="K64" s="162">
        <f t="shared" si="7"/>
        <v>9.4</v>
      </c>
      <c r="L64" s="163">
        <v>0</v>
      </c>
      <c r="M64" s="162">
        <f t="shared" si="8"/>
        <v>0</v>
      </c>
      <c r="N64" s="164">
        <v>20</v>
      </c>
      <c r="O64" s="165">
        <v>8</v>
      </c>
      <c r="P64" s="160" t="s">
        <v>111</v>
      </c>
    </row>
    <row r="65" spans="1:16" s="16" customFormat="1" ht="13.5" customHeight="1">
      <c r="A65" s="153" t="s">
        <v>257</v>
      </c>
      <c r="B65" s="153" t="s">
        <v>106</v>
      </c>
      <c r="C65" s="153" t="s">
        <v>107</v>
      </c>
      <c r="D65" s="16" t="s">
        <v>258</v>
      </c>
      <c r="E65" s="154" t="s">
        <v>259</v>
      </c>
      <c r="F65" s="153" t="s">
        <v>250</v>
      </c>
      <c r="G65" s="155">
        <v>164.6</v>
      </c>
      <c r="H65" s="155"/>
      <c r="I65" s="155">
        <f t="shared" si="6"/>
        <v>0</v>
      </c>
      <c r="J65" s="156">
        <v>0.16892928</v>
      </c>
      <c r="K65" s="155">
        <f t="shared" si="7"/>
        <v>27.805759487999996</v>
      </c>
      <c r="L65" s="156">
        <v>0</v>
      </c>
      <c r="M65" s="155">
        <f t="shared" si="8"/>
        <v>0</v>
      </c>
      <c r="N65" s="157">
        <v>20</v>
      </c>
      <c r="O65" s="158">
        <v>4</v>
      </c>
      <c r="P65" s="16" t="s">
        <v>111</v>
      </c>
    </row>
    <row r="66" spans="1:16" s="16" customFormat="1" ht="13.5" customHeight="1">
      <c r="A66" s="159" t="s">
        <v>260</v>
      </c>
      <c r="B66" s="159" t="s">
        <v>142</v>
      </c>
      <c r="C66" s="159" t="s">
        <v>143</v>
      </c>
      <c r="D66" s="160" t="s">
        <v>261</v>
      </c>
      <c r="E66" s="161" t="s">
        <v>262</v>
      </c>
      <c r="F66" s="159" t="s">
        <v>159</v>
      </c>
      <c r="G66" s="162">
        <v>823</v>
      </c>
      <c r="H66" s="162"/>
      <c r="I66" s="162">
        <f t="shared" si="6"/>
        <v>0</v>
      </c>
      <c r="J66" s="163">
        <v>0.033</v>
      </c>
      <c r="K66" s="162">
        <f t="shared" si="7"/>
        <v>27.159000000000002</v>
      </c>
      <c r="L66" s="163">
        <v>0</v>
      </c>
      <c r="M66" s="162">
        <f t="shared" si="8"/>
        <v>0</v>
      </c>
      <c r="N66" s="164">
        <v>20</v>
      </c>
      <c r="O66" s="165">
        <v>8</v>
      </c>
      <c r="P66" s="160" t="s">
        <v>111</v>
      </c>
    </row>
    <row r="67" spans="1:16" s="16" customFormat="1" ht="24" customHeight="1">
      <c r="A67" s="153" t="s">
        <v>263</v>
      </c>
      <c r="B67" s="153" t="s">
        <v>106</v>
      </c>
      <c r="C67" s="153" t="s">
        <v>107</v>
      </c>
      <c r="D67" s="16" t="s">
        <v>264</v>
      </c>
      <c r="E67" s="154" t="s">
        <v>265</v>
      </c>
      <c r="F67" s="153" t="s">
        <v>121</v>
      </c>
      <c r="G67" s="155">
        <v>216</v>
      </c>
      <c r="H67" s="155"/>
      <c r="I67" s="155">
        <f t="shared" si="6"/>
        <v>0</v>
      </c>
      <c r="J67" s="156">
        <v>2.3664</v>
      </c>
      <c r="K67" s="155">
        <f t="shared" si="7"/>
        <v>511.1424</v>
      </c>
      <c r="L67" s="156">
        <v>0</v>
      </c>
      <c r="M67" s="155">
        <f t="shared" si="8"/>
        <v>0</v>
      </c>
      <c r="N67" s="157">
        <v>20</v>
      </c>
      <c r="O67" s="158">
        <v>4</v>
      </c>
      <c r="P67" s="16" t="s">
        <v>111</v>
      </c>
    </row>
    <row r="68" spans="1:16" s="16" customFormat="1" ht="13.5" customHeight="1">
      <c r="A68" s="153" t="s">
        <v>266</v>
      </c>
      <c r="B68" s="153" t="s">
        <v>106</v>
      </c>
      <c r="C68" s="153" t="s">
        <v>138</v>
      </c>
      <c r="D68" s="16" t="s">
        <v>267</v>
      </c>
      <c r="E68" s="154" t="s">
        <v>268</v>
      </c>
      <c r="F68" s="153" t="s">
        <v>159</v>
      </c>
      <c r="G68" s="155">
        <v>89</v>
      </c>
      <c r="H68" s="155"/>
      <c r="I68" s="155">
        <f t="shared" si="6"/>
        <v>0</v>
      </c>
      <c r="J68" s="156">
        <v>0.39932</v>
      </c>
      <c r="K68" s="155">
        <f t="shared" si="7"/>
        <v>35.53948</v>
      </c>
      <c r="L68" s="156">
        <v>0</v>
      </c>
      <c r="M68" s="155">
        <f t="shared" si="8"/>
        <v>0</v>
      </c>
      <c r="N68" s="157">
        <v>20</v>
      </c>
      <c r="O68" s="158">
        <v>4</v>
      </c>
      <c r="P68" s="16" t="s">
        <v>111</v>
      </c>
    </row>
    <row r="69" spans="1:16" s="16" customFormat="1" ht="13.5" customHeight="1">
      <c r="A69" s="159" t="s">
        <v>269</v>
      </c>
      <c r="B69" s="159" t="s">
        <v>142</v>
      </c>
      <c r="C69" s="159" t="s">
        <v>143</v>
      </c>
      <c r="D69" s="160" t="s">
        <v>270</v>
      </c>
      <c r="E69" s="161" t="s">
        <v>271</v>
      </c>
      <c r="F69" s="159" t="s">
        <v>159</v>
      </c>
      <c r="G69" s="162">
        <v>45</v>
      </c>
      <c r="H69" s="162"/>
      <c r="I69" s="162">
        <f t="shared" si="6"/>
        <v>0</v>
      </c>
      <c r="J69" s="163">
        <v>0.017730364873222</v>
      </c>
      <c r="K69" s="162">
        <f t="shared" si="7"/>
        <v>0.79786641929499</v>
      </c>
      <c r="L69" s="163">
        <v>0</v>
      </c>
      <c r="M69" s="162">
        <f t="shared" si="8"/>
        <v>0</v>
      </c>
      <c r="N69" s="164">
        <v>20</v>
      </c>
      <c r="O69" s="165">
        <v>8</v>
      </c>
      <c r="P69" s="160" t="s">
        <v>111</v>
      </c>
    </row>
    <row r="70" spans="1:16" s="16" customFormat="1" ht="13.5" customHeight="1">
      <c r="A70" s="159" t="s">
        <v>272</v>
      </c>
      <c r="B70" s="159" t="s">
        <v>142</v>
      </c>
      <c r="C70" s="159" t="s">
        <v>143</v>
      </c>
      <c r="D70" s="160" t="s">
        <v>273</v>
      </c>
      <c r="E70" s="161" t="s">
        <v>274</v>
      </c>
      <c r="F70" s="159" t="s">
        <v>159</v>
      </c>
      <c r="G70" s="162">
        <v>2</v>
      </c>
      <c r="H70" s="162"/>
      <c r="I70" s="162">
        <f t="shared" si="6"/>
        <v>0</v>
      </c>
      <c r="J70" s="163">
        <v>0.01913</v>
      </c>
      <c r="K70" s="162">
        <f t="shared" si="7"/>
        <v>0.03826</v>
      </c>
      <c r="L70" s="163">
        <v>0</v>
      </c>
      <c r="M70" s="162">
        <f t="shared" si="8"/>
        <v>0</v>
      </c>
      <c r="N70" s="164">
        <v>20</v>
      </c>
      <c r="O70" s="165">
        <v>8</v>
      </c>
      <c r="P70" s="160" t="s">
        <v>111</v>
      </c>
    </row>
    <row r="71" spans="1:16" s="16" customFormat="1" ht="13.5" customHeight="1">
      <c r="A71" s="159" t="s">
        <v>275</v>
      </c>
      <c r="B71" s="159" t="s">
        <v>142</v>
      </c>
      <c r="C71" s="159" t="s">
        <v>143</v>
      </c>
      <c r="D71" s="160" t="s">
        <v>276</v>
      </c>
      <c r="E71" s="161" t="s">
        <v>277</v>
      </c>
      <c r="F71" s="159" t="s">
        <v>159</v>
      </c>
      <c r="G71" s="162">
        <v>2</v>
      </c>
      <c r="H71" s="162"/>
      <c r="I71" s="162">
        <f t="shared" si="6"/>
        <v>0</v>
      </c>
      <c r="J71" s="163">
        <v>0.0203333766233766</v>
      </c>
      <c r="K71" s="162">
        <f t="shared" si="7"/>
        <v>0.0406667532467532</v>
      </c>
      <c r="L71" s="163">
        <v>0</v>
      </c>
      <c r="M71" s="162">
        <f t="shared" si="8"/>
        <v>0</v>
      </c>
      <c r="N71" s="164">
        <v>20</v>
      </c>
      <c r="O71" s="165">
        <v>8</v>
      </c>
      <c r="P71" s="160" t="s">
        <v>111</v>
      </c>
    </row>
    <row r="72" spans="1:16" s="16" customFormat="1" ht="13.5" customHeight="1">
      <c r="A72" s="159" t="s">
        <v>278</v>
      </c>
      <c r="B72" s="159" t="s">
        <v>142</v>
      </c>
      <c r="C72" s="159" t="s">
        <v>143</v>
      </c>
      <c r="D72" s="160" t="s">
        <v>279</v>
      </c>
      <c r="E72" s="161" t="s">
        <v>280</v>
      </c>
      <c r="F72" s="159" t="s">
        <v>159</v>
      </c>
      <c r="G72" s="162">
        <v>35</v>
      </c>
      <c r="H72" s="162"/>
      <c r="I72" s="162">
        <f t="shared" si="6"/>
        <v>0</v>
      </c>
      <c r="J72" s="163">
        <v>0.010034632034632</v>
      </c>
      <c r="K72" s="162">
        <f t="shared" si="7"/>
        <v>0.35121212121212003</v>
      </c>
      <c r="L72" s="163">
        <v>0</v>
      </c>
      <c r="M72" s="162">
        <f t="shared" si="8"/>
        <v>0</v>
      </c>
      <c r="N72" s="164">
        <v>20</v>
      </c>
      <c r="O72" s="165">
        <v>8</v>
      </c>
      <c r="P72" s="160" t="s">
        <v>111</v>
      </c>
    </row>
    <row r="73" spans="1:16" s="16" customFormat="1" ht="13.5" customHeight="1">
      <c r="A73" s="159" t="s">
        <v>281</v>
      </c>
      <c r="B73" s="159" t="s">
        <v>142</v>
      </c>
      <c r="C73" s="159" t="s">
        <v>143</v>
      </c>
      <c r="D73" s="160" t="s">
        <v>282</v>
      </c>
      <c r="E73" s="161" t="s">
        <v>283</v>
      </c>
      <c r="F73" s="159" t="s">
        <v>159</v>
      </c>
      <c r="G73" s="162">
        <v>1</v>
      </c>
      <c r="H73" s="162"/>
      <c r="I73" s="162">
        <f t="shared" si="6"/>
        <v>0</v>
      </c>
      <c r="J73" s="163">
        <v>0.01622</v>
      </c>
      <c r="K73" s="162">
        <f t="shared" si="7"/>
        <v>0.01622</v>
      </c>
      <c r="L73" s="163">
        <v>0</v>
      </c>
      <c r="M73" s="162">
        <f t="shared" si="8"/>
        <v>0</v>
      </c>
      <c r="N73" s="164">
        <v>20</v>
      </c>
      <c r="O73" s="165">
        <v>8</v>
      </c>
      <c r="P73" s="160" t="s">
        <v>111</v>
      </c>
    </row>
    <row r="74" spans="1:16" s="16" customFormat="1" ht="13.5" customHeight="1">
      <c r="A74" s="159" t="s">
        <v>284</v>
      </c>
      <c r="B74" s="159" t="s">
        <v>142</v>
      </c>
      <c r="C74" s="159" t="s">
        <v>143</v>
      </c>
      <c r="D74" s="160" t="s">
        <v>285</v>
      </c>
      <c r="E74" s="161" t="s">
        <v>286</v>
      </c>
      <c r="F74" s="159" t="s">
        <v>159</v>
      </c>
      <c r="G74" s="162">
        <v>2</v>
      </c>
      <c r="H74" s="162"/>
      <c r="I74" s="162">
        <f t="shared" si="6"/>
        <v>0</v>
      </c>
      <c r="J74" s="163">
        <v>0.01779</v>
      </c>
      <c r="K74" s="162">
        <f t="shared" si="7"/>
        <v>0.03558</v>
      </c>
      <c r="L74" s="163">
        <v>0</v>
      </c>
      <c r="M74" s="162">
        <f t="shared" si="8"/>
        <v>0</v>
      </c>
      <c r="N74" s="164">
        <v>20</v>
      </c>
      <c r="O74" s="165">
        <v>8</v>
      </c>
      <c r="P74" s="160" t="s">
        <v>111</v>
      </c>
    </row>
    <row r="75" spans="1:16" s="16" customFormat="1" ht="13.5" customHeight="1">
      <c r="A75" s="159" t="s">
        <v>287</v>
      </c>
      <c r="B75" s="159" t="s">
        <v>142</v>
      </c>
      <c r="C75" s="159" t="s">
        <v>143</v>
      </c>
      <c r="D75" s="160" t="s">
        <v>288</v>
      </c>
      <c r="E75" s="161" t="s">
        <v>289</v>
      </c>
      <c r="F75" s="159" t="s">
        <v>159</v>
      </c>
      <c r="G75" s="162">
        <v>2</v>
      </c>
      <c r="H75" s="162"/>
      <c r="I75" s="162">
        <f t="shared" si="6"/>
        <v>0</v>
      </c>
      <c r="J75" s="163">
        <v>0</v>
      </c>
      <c r="K75" s="162">
        <f t="shared" si="7"/>
        <v>0</v>
      </c>
      <c r="L75" s="163">
        <v>0</v>
      </c>
      <c r="M75" s="162">
        <f t="shared" si="8"/>
        <v>0</v>
      </c>
      <c r="N75" s="164">
        <v>20</v>
      </c>
      <c r="O75" s="165">
        <v>8</v>
      </c>
      <c r="P75" s="160" t="s">
        <v>111</v>
      </c>
    </row>
    <row r="76" spans="1:16" s="16" customFormat="1" ht="13.5" customHeight="1">
      <c r="A76" s="159" t="s">
        <v>290</v>
      </c>
      <c r="B76" s="159" t="s">
        <v>142</v>
      </c>
      <c r="C76" s="159" t="s">
        <v>143</v>
      </c>
      <c r="D76" s="160" t="s">
        <v>291</v>
      </c>
      <c r="E76" s="161" t="s">
        <v>292</v>
      </c>
      <c r="F76" s="159" t="s">
        <v>159</v>
      </c>
      <c r="G76" s="162">
        <v>1</v>
      </c>
      <c r="H76" s="162"/>
      <c r="I76" s="162">
        <f t="shared" si="6"/>
        <v>0</v>
      </c>
      <c r="J76" s="163">
        <v>0.01622</v>
      </c>
      <c r="K76" s="162">
        <f t="shared" si="7"/>
        <v>0.01622</v>
      </c>
      <c r="L76" s="163">
        <v>0</v>
      </c>
      <c r="M76" s="162">
        <f t="shared" si="8"/>
        <v>0</v>
      </c>
      <c r="N76" s="164">
        <v>20</v>
      </c>
      <c r="O76" s="165">
        <v>8</v>
      </c>
      <c r="P76" s="160" t="s">
        <v>111</v>
      </c>
    </row>
    <row r="77" spans="1:16" s="16" customFormat="1" ht="24" customHeight="1">
      <c r="A77" s="153" t="s">
        <v>293</v>
      </c>
      <c r="B77" s="153" t="s">
        <v>106</v>
      </c>
      <c r="C77" s="153" t="s">
        <v>107</v>
      </c>
      <c r="D77" s="16" t="s">
        <v>294</v>
      </c>
      <c r="E77" s="154" t="s">
        <v>295</v>
      </c>
      <c r="F77" s="153" t="s">
        <v>250</v>
      </c>
      <c r="G77" s="155">
        <v>37</v>
      </c>
      <c r="H77" s="155"/>
      <c r="I77" s="155">
        <f t="shared" si="6"/>
        <v>0</v>
      </c>
      <c r="J77" s="156">
        <v>0</v>
      </c>
      <c r="K77" s="155">
        <f t="shared" si="7"/>
        <v>0</v>
      </c>
      <c r="L77" s="156">
        <v>0.025</v>
      </c>
      <c r="M77" s="155">
        <f t="shared" si="8"/>
        <v>0.925</v>
      </c>
      <c r="N77" s="157">
        <v>20</v>
      </c>
      <c r="O77" s="158">
        <v>4</v>
      </c>
      <c r="P77" s="16" t="s">
        <v>111</v>
      </c>
    </row>
    <row r="78" spans="1:16" s="16" customFormat="1" ht="13.5" customHeight="1">
      <c r="A78" s="153" t="s">
        <v>296</v>
      </c>
      <c r="B78" s="153" t="s">
        <v>106</v>
      </c>
      <c r="C78" s="153" t="s">
        <v>297</v>
      </c>
      <c r="D78" s="16" t="s">
        <v>298</v>
      </c>
      <c r="E78" s="154" t="s">
        <v>299</v>
      </c>
      <c r="F78" s="153" t="s">
        <v>159</v>
      </c>
      <c r="G78" s="155">
        <v>14</v>
      </c>
      <c r="H78" s="155"/>
      <c r="I78" s="155">
        <f t="shared" si="6"/>
        <v>0</v>
      </c>
      <c r="J78" s="156">
        <v>0</v>
      </c>
      <c r="K78" s="155">
        <f t="shared" si="7"/>
        <v>0</v>
      </c>
      <c r="L78" s="156">
        <v>1.79</v>
      </c>
      <c r="M78" s="155">
        <f t="shared" si="8"/>
        <v>25.060000000000002</v>
      </c>
      <c r="N78" s="157">
        <v>20</v>
      </c>
      <c r="O78" s="158">
        <v>4</v>
      </c>
      <c r="P78" s="16" t="s">
        <v>111</v>
      </c>
    </row>
    <row r="79" spans="1:16" s="16" customFormat="1" ht="24" customHeight="1">
      <c r="A79" s="153" t="s">
        <v>300</v>
      </c>
      <c r="B79" s="153" t="s">
        <v>106</v>
      </c>
      <c r="C79" s="153" t="s">
        <v>107</v>
      </c>
      <c r="D79" s="16" t="s">
        <v>301</v>
      </c>
      <c r="E79" s="154" t="s">
        <v>302</v>
      </c>
      <c r="F79" s="153" t="s">
        <v>303</v>
      </c>
      <c r="G79" s="155">
        <v>995.469</v>
      </c>
      <c r="H79" s="155"/>
      <c r="I79" s="155">
        <f t="shared" si="6"/>
        <v>0</v>
      </c>
      <c r="J79" s="156">
        <v>0</v>
      </c>
      <c r="K79" s="155">
        <f t="shared" si="7"/>
        <v>0</v>
      </c>
      <c r="L79" s="156">
        <v>0</v>
      </c>
      <c r="M79" s="155">
        <f t="shared" si="8"/>
        <v>0</v>
      </c>
      <c r="N79" s="157">
        <v>20</v>
      </c>
      <c r="O79" s="158">
        <v>4</v>
      </c>
      <c r="P79" s="16" t="s">
        <v>111</v>
      </c>
    </row>
    <row r="80" spans="1:16" s="16" customFormat="1" ht="13.5" customHeight="1">
      <c r="A80" s="153" t="s">
        <v>304</v>
      </c>
      <c r="B80" s="153" t="s">
        <v>106</v>
      </c>
      <c r="C80" s="153" t="s">
        <v>107</v>
      </c>
      <c r="D80" s="16" t="s">
        <v>305</v>
      </c>
      <c r="E80" s="154" t="s">
        <v>306</v>
      </c>
      <c r="F80" s="153" t="s">
        <v>303</v>
      </c>
      <c r="G80" s="155">
        <v>995.469</v>
      </c>
      <c r="H80" s="155"/>
      <c r="I80" s="155">
        <f t="shared" si="6"/>
        <v>0</v>
      </c>
      <c r="J80" s="156">
        <v>0</v>
      </c>
      <c r="K80" s="155">
        <f t="shared" si="7"/>
        <v>0</v>
      </c>
      <c r="L80" s="156">
        <v>0</v>
      </c>
      <c r="M80" s="155">
        <f t="shared" si="8"/>
        <v>0</v>
      </c>
      <c r="N80" s="157">
        <v>20</v>
      </c>
      <c r="O80" s="158">
        <v>4</v>
      </c>
      <c r="P80" s="16" t="s">
        <v>111</v>
      </c>
    </row>
    <row r="81" spans="1:16" s="16" customFormat="1" ht="13.5" customHeight="1">
      <c r="A81" s="153" t="s">
        <v>307</v>
      </c>
      <c r="B81" s="153" t="s">
        <v>106</v>
      </c>
      <c r="C81" s="153" t="s">
        <v>297</v>
      </c>
      <c r="D81" s="16" t="s">
        <v>308</v>
      </c>
      <c r="E81" s="154" t="s">
        <v>309</v>
      </c>
      <c r="F81" s="153" t="s">
        <v>303</v>
      </c>
      <c r="G81" s="155">
        <v>642.852</v>
      </c>
      <c r="H81" s="155"/>
      <c r="I81" s="155">
        <f t="shared" si="6"/>
        <v>0</v>
      </c>
      <c r="J81" s="156">
        <v>0</v>
      </c>
      <c r="K81" s="155">
        <f t="shared" si="7"/>
        <v>0</v>
      </c>
      <c r="L81" s="156">
        <v>0</v>
      </c>
      <c r="M81" s="155">
        <f t="shared" si="8"/>
        <v>0</v>
      </c>
      <c r="N81" s="157">
        <v>20</v>
      </c>
      <c r="O81" s="158">
        <v>4</v>
      </c>
      <c r="P81" s="16" t="s">
        <v>111</v>
      </c>
    </row>
    <row r="82" spans="1:16" s="16" customFormat="1" ht="24" customHeight="1">
      <c r="A82" s="153" t="s">
        <v>310</v>
      </c>
      <c r="B82" s="153" t="s">
        <v>106</v>
      </c>
      <c r="C82" s="153" t="s">
        <v>297</v>
      </c>
      <c r="D82" s="16" t="s">
        <v>311</v>
      </c>
      <c r="E82" s="154" t="s">
        <v>312</v>
      </c>
      <c r="F82" s="153" t="s">
        <v>303</v>
      </c>
      <c r="G82" s="155">
        <v>79.195</v>
      </c>
      <c r="H82" s="155"/>
      <c r="I82" s="155">
        <f t="shared" si="6"/>
        <v>0</v>
      </c>
      <c r="J82" s="156">
        <v>0</v>
      </c>
      <c r="K82" s="155">
        <f t="shared" si="7"/>
        <v>0</v>
      </c>
      <c r="L82" s="156">
        <v>0</v>
      </c>
      <c r="M82" s="155">
        <f t="shared" si="8"/>
        <v>0</v>
      </c>
      <c r="N82" s="157">
        <v>20</v>
      </c>
      <c r="O82" s="158">
        <v>4</v>
      </c>
      <c r="P82" s="16" t="s">
        <v>111</v>
      </c>
    </row>
    <row r="83" spans="2:16" s="131" customFormat="1" ht="12.75" customHeight="1">
      <c r="B83" s="135" t="s">
        <v>60</v>
      </c>
      <c r="D83" s="136" t="s">
        <v>313</v>
      </c>
      <c r="E83" s="136" t="s">
        <v>314</v>
      </c>
      <c r="I83" s="137">
        <f>I84</f>
        <v>0</v>
      </c>
      <c r="K83" s="137">
        <f>K84</f>
        <v>0</v>
      </c>
      <c r="M83" s="137">
        <f>M84</f>
        <v>0</v>
      </c>
      <c r="P83" s="136" t="s">
        <v>104</v>
      </c>
    </row>
    <row r="84" spans="1:16" s="16" customFormat="1" ht="24" customHeight="1">
      <c r="A84" s="153" t="s">
        <v>315</v>
      </c>
      <c r="B84" s="153" t="s">
        <v>106</v>
      </c>
      <c r="C84" s="153" t="s">
        <v>107</v>
      </c>
      <c r="D84" s="16" t="s">
        <v>316</v>
      </c>
      <c r="E84" s="154" t="s">
        <v>317</v>
      </c>
      <c r="F84" s="153" t="s">
        <v>303</v>
      </c>
      <c r="G84" s="155">
        <v>5027.679</v>
      </c>
      <c r="H84" s="155"/>
      <c r="I84" s="155">
        <f>ROUND(G84*H84,3)</f>
        <v>0</v>
      </c>
      <c r="J84" s="156">
        <v>0</v>
      </c>
      <c r="K84" s="155">
        <f>G84*J84</f>
        <v>0</v>
      </c>
      <c r="L84" s="156">
        <v>0</v>
      </c>
      <c r="M84" s="155">
        <f>G84*L84</f>
        <v>0</v>
      </c>
      <c r="N84" s="157">
        <v>20</v>
      </c>
      <c r="O84" s="158">
        <v>4</v>
      </c>
      <c r="P84" s="16" t="s">
        <v>111</v>
      </c>
    </row>
    <row r="85" spans="5:13" s="138" customFormat="1" ht="12.75" customHeight="1">
      <c r="E85" s="139" t="s">
        <v>86</v>
      </c>
      <c r="I85" s="140">
        <f>I14</f>
        <v>0</v>
      </c>
      <c r="K85" s="140">
        <f>K14</f>
        <v>5027.678531417754</v>
      </c>
      <c r="M85" s="140">
        <f>M14</f>
        <v>995.469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Halaška</dc:creator>
  <cp:keywords/>
  <dc:description/>
  <cp:lastModifiedBy>User</cp:lastModifiedBy>
  <dcterms:created xsi:type="dcterms:W3CDTF">2018-02-05T10:47:01Z</dcterms:created>
  <dcterms:modified xsi:type="dcterms:W3CDTF">2018-04-24T05:34:30Z</dcterms:modified>
  <cp:category/>
  <cp:version/>
  <cp:contentType/>
  <cp:contentStatus/>
</cp:coreProperties>
</file>